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lockStructure="1"/>
  <bookViews>
    <workbookView xWindow="480" yWindow="135" windowWidth="18195" windowHeight="11760"/>
  </bookViews>
  <sheets>
    <sheet name="Entire Form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25" i="1" l="1"/>
  <c r="B45" i="1" l="1"/>
  <c r="E44" i="1"/>
  <c r="E43" i="1"/>
  <c r="E46" i="1"/>
  <c r="E45" i="1"/>
  <c r="E40" i="1"/>
  <c r="E39" i="1"/>
  <c r="B18" i="1" l="1"/>
  <c r="B16" i="1"/>
  <c r="E74" i="1"/>
  <c r="E73" i="1"/>
  <c r="E72" i="1"/>
  <c r="E71" i="1"/>
  <c r="E70" i="1"/>
  <c r="E68" i="1"/>
  <c r="E67" i="1"/>
  <c r="E66" i="1"/>
  <c r="B41" i="1"/>
  <c r="B20" i="1" l="1"/>
  <c r="B28" i="1" s="1"/>
  <c r="E76" i="1"/>
  <c r="E75" i="1"/>
  <c r="E69" i="1"/>
  <c r="B63" i="1"/>
  <c r="E62" i="1"/>
  <c r="B58" i="1"/>
  <c r="E58" i="1" s="1"/>
  <c r="E55" i="1"/>
  <c r="E50" i="1"/>
  <c r="E41" i="1"/>
  <c r="B34" i="1"/>
  <c r="E33" i="1"/>
  <c r="B29" i="1"/>
  <c r="E29" i="1" s="1"/>
  <c r="B25" i="1"/>
  <c r="B19" i="1"/>
  <c r="E15" i="1"/>
  <c r="B54" i="1" l="1"/>
  <c r="B35" i="1"/>
  <c r="B49" i="1" s="1"/>
</calcChain>
</file>

<file path=xl/sharedStrings.xml><?xml version="1.0" encoding="utf-8"?>
<sst xmlns="http://schemas.openxmlformats.org/spreadsheetml/2006/main" count="118" uniqueCount="91">
  <si>
    <t>Please complete the yellow shaded items.</t>
  </si>
  <si>
    <t>STORMWATER MANAGEMENT PERMIT APPLICATION FORM</t>
  </si>
  <si>
    <t>I.  PROJECT INFORMATION</t>
  </si>
  <si>
    <t>Project name</t>
  </si>
  <si>
    <t>Contact name</t>
  </si>
  <si>
    <t>Phone number</t>
  </si>
  <si>
    <t>Date</t>
  </si>
  <si>
    <t>II.  DESIGN INFORMATION</t>
  </si>
  <si>
    <t>Site Characteristics</t>
  </si>
  <si>
    <r>
      <t>Drainage area (A</t>
    </r>
    <r>
      <rPr>
        <vertAlign val="subscript"/>
        <sz val="13"/>
        <rFont val="Arial Narrow"/>
        <family val="2"/>
      </rPr>
      <t>D</t>
    </r>
    <r>
      <rPr>
        <sz val="13"/>
        <rFont val="Arial Narrow"/>
        <family val="2"/>
      </rPr>
      <t>)</t>
    </r>
  </si>
  <si>
    <r>
      <t>ft</t>
    </r>
    <r>
      <rPr>
        <vertAlign val="superscript"/>
        <sz val="13"/>
        <rFont val="Arial Narrow"/>
        <family val="2"/>
      </rPr>
      <t>2</t>
    </r>
  </si>
  <si>
    <t/>
  </si>
  <si>
    <t>acres</t>
  </si>
  <si>
    <t>Impervious area</t>
  </si>
  <si>
    <r>
      <t>% Impervious (I</t>
    </r>
    <r>
      <rPr>
        <vertAlign val="subscript"/>
        <sz val="13"/>
        <rFont val="Arial Narrow"/>
        <family val="2"/>
      </rPr>
      <t>A</t>
    </r>
    <r>
      <rPr>
        <sz val="13"/>
        <rFont val="Arial Narrow"/>
        <family val="2"/>
      </rPr>
      <t>)</t>
    </r>
  </si>
  <si>
    <t>%</t>
  </si>
  <si>
    <t>in</t>
  </si>
  <si>
    <t>Peak Flow Calculations</t>
  </si>
  <si>
    <r>
      <t>ft</t>
    </r>
    <r>
      <rPr>
        <vertAlign val="superscript"/>
        <sz val="13"/>
        <rFont val="Arial Narrow"/>
        <family val="2"/>
      </rPr>
      <t>3</t>
    </r>
    <r>
      <rPr>
        <sz val="13"/>
        <rFont val="Arial Narrow"/>
        <family val="2"/>
      </rPr>
      <t>/sec</t>
    </r>
  </si>
  <si>
    <t xml:space="preserve">ft </t>
  </si>
  <si>
    <t>Storage Volume</t>
  </si>
  <si>
    <r>
      <t>ft</t>
    </r>
    <r>
      <rPr>
        <vertAlign val="superscript"/>
        <sz val="13"/>
        <rFont val="Arial Narrow"/>
        <family val="2"/>
      </rPr>
      <t>3</t>
    </r>
  </si>
  <si>
    <r>
      <t>Adjusted water quality volume (WQV</t>
    </r>
    <r>
      <rPr>
        <vertAlign val="subscript"/>
        <sz val="13"/>
        <rFont val="Arial Narrow"/>
        <family val="2"/>
      </rPr>
      <t>Adj</t>
    </r>
    <r>
      <rPr>
        <sz val="13"/>
        <rFont val="Arial Narrow"/>
        <family val="2"/>
      </rPr>
      <t>)</t>
    </r>
  </si>
  <si>
    <t>Volume contained in the sedimentation basin and on top of the sand filter</t>
  </si>
  <si>
    <t>Top of sand filter/grate elevation</t>
  </si>
  <si>
    <t>ft amsl</t>
  </si>
  <si>
    <t>Weir elevation (between chambers)</t>
  </si>
  <si>
    <r>
      <t>Average head on the sedimentation basin and sand filter (h</t>
    </r>
    <r>
      <rPr>
        <vertAlign val="subscript"/>
        <sz val="13"/>
        <rFont val="Arial Narrow"/>
        <family val="2"/>
      </rPr>
      <t>A</t>
    </r>
    <r>
      <rPr>
        <sz val="13"/>
        <rFont val="Arial Narrow"/>
        <family val="2"/>
      </rPr>
      <t>)</t>
    </r>
  </si>
  <si>
    <t>ft</t>
  </si>
  <si>
    <r>
      <t>Runoff Coefficient (R</t>
    </r>
    <r>
      <rPr>
        <vertAlign val="subscript"/>
        <sz val="13"/>
        <rFont val="Arial Narrow"/>
        <family val="2"/>
      </rPr>
      <t>V</t>
    </r>
    <r>
      <rPr>
        <sz val="13"/>
        <rFont val="Arial Narrow"/>
        <family val="2"/>
      </rPr>
      <t>)</t>
    </r>
  </si>
  <si>
    <t>(unitless)</t>
  </si>
  <si>
    <t>Type of Sand Filter</t>
  </si>
  <si>
    <t>Open sand filter?</t>
  </si>
  <si>
    <t>SHWT elevation</t>
  </si>
  <si>
    <t>Bottom of the sand filter elevation</t>
  </si>
  <si>
    <r>
      <t>Clearance  (d</t>
    </r>
    <r>
      <rPr>
        <vertAlign val="subscript"/>
        <sz val="13"/>
        <rFont val="Arial Narrow"/>
        <family val="2"/>
      </rPr>
      <t>SHWT</t>
    </r>
    <r>
      <rPr>
        <sz val="13"/>
        <rFont val="Arial Narrow"/>
        <family val="2"/>
      </rPr>
      <t>)</t>
    </r>
  </si>
  <si>
    <t>Closed/pre-cast sand filter?</t>
  </si>
  <si>
    <r>
      <t>Sedimentation Basin</t>
    </r>
    <r>
      <rPr>
        <sz val="13"/>
        <rFont val="Arial Narrow"/>
        <family val="2"/>
      </rPr>
      <t/>
    </r>
  </si>
  <si>
    <r>
      <t>Surface area of sedimentation basin (A</t>
    </r>
    <r>
      <rPr>
        <vertAlign val="subscript"/>
        <sz val="13"/>
        <rFont val="Arial Narrow"/>
        <family val="2"/>
      </rPr>
      <t>S</t>
    </r>
    <r>
      <rPr>
        <sz val="13"/>
        <rFont val="Arial Narrow"/>
        <family val="2"/>
      </rPr>
      <t>)</t>
    </r>
  </si>
  <si>
    <t xml:space="preserve">Sedimentation basin/chamber depth </t>
  </si>
  <si>
    <r>
      <t>Sand Filter</t>
    </r>
    <r>
      <rPr>
        <sz val="13"/>
        <rFont val="Arial Narrow"/>
        <family val="2"/>
      </rPr>
      <t/>
    </r>
  </si>
  <si>
    <r>
      <t>Surface area of sand filter (A</t>
    </r>
    <r>
      <rPr>
        <vertAlign val="subscript"/>
        <sz val="13"/>
        <rFont val="Arial Narrow"/>
        <family val="2"/>
      </rPr>
      <t>F</t>
    </r>
    <r>
      <rPr>
        <sz val="13"/>
        <rFont val="Arial Narrow"/>
        <family val="2"/>
      </rPr>
      <t>)</t>
    </r>
  </si>
  <si>
    <t>Top of sand media filter bed elevation</t>
  </si>
  <si>
    <t>Bottom of sand media filter bed/drain elevation</t>
  </si>
  <si>
    <r>
      <t>Depth of the sand media filter bed (d</t>
    </r>
    <r>
      <rPr>
        <vertAlign val="subscript"/>
        <sz val="13"/>
        <rFont val="Arial Narrow"/>
        <family val="2"/>
      </rPr>
      <t>F</t>
    </r>
    <r>
      <rPr>
        <sz val="13"/>
        <rFont val="Arial Narrow"/>
        <family val="2"/>
      </rPr>
      <t>)</t>
    </r>
  </si>
  <si>
    <t>(ft/day)</t>
  </si>
  <si>
    <t>Outlet diameter</t>
  </si>
  <si>
    <t>Outlet discharge/flowrate</t>
  </si>
  <si>
    <t>Time to drain the sand filter (t)</t>
  </si>
  <si>
    <t>hours</t>
  </si>
  <si>
    <t>days</t>
  </si>
  <si>
    <t>Additional Information</t>
  </si>
  <si>
    <t>Does volume in excess of the design volume bypass the sand filter?</t>
  </si>
  <si>
    <t>Is an off-line flow-splitting device used?</t>
  </si>
  <si>
    <t>What is the length of the vegetated filter?</t>
  </si>
  <si>
    <t>Does the design use a level spreader to evenly distribute flow?</t>
  </si>
  <si>
    <t>Is the BMP located at least 30ft from surface waters (50ft if SA waters)?</t>
  </si>
  <si>
    <t>If not a closed bottom, is BMP located at least 100ft from water supply wells?</t>
  </si>
  <si>
    <t>Are the vegetated side slopes equal to or less than 3:1</t>
  </si>
  <si>
    <t>Is the BMP located in a recorded drainage easement with a  recorded access easement to a public Right of Way (ROW)?</t>
  </si>
  <si>
    <r>
      <t>What is the width of the sedimentation chamber/forebay (W</t>
    </r>
    <r>
      <rPr>
        <vertAlign val="subscript"/>
        <sz val="13"/>
        <rFont val="Arial Narrow"/>
        <family val="2"/>
      </rPr>
      <t>Sed</t>
    </r>
    <r>
      <rPr>
        <sz val="13"/>
        <rFont val="Arial Narrow"/>
        <family val="2"/>
      </rPr>
      <t>)?</t>
    </r>
  </si>
  <si>
    <t>What is the depth of sand over the outlet pipe (dpipe)?</t>
  </si>
  <si>
    <r>
      <t xml:space="preserve">Drainage area number </t>
    </r>
    <r>
      <rPr>
        <sz val="10"/>
        <rFont val="Arial Narrow"/>
        <family val="2"/>
      </rPr>
      <t>(for projects with multiple drainage areas, as labeled on plans)</t>
    </r>
  </si>
  <si>
    <r>
      <t>Drainage area (A</t>
    </r>
    <r>
      <rPr>
        <vertAlign val="subscript"/>
        <sz val="13"/>
        <rFont val="Arial Narrow"/>
        <family val="2"/>
      </rPr>
      <t>D</t>
    </r>
    <r>
      <rPr>
        <sz val="13"/>
        <rFont val="Arial Narrow"/>
        <family val="2"/>
      </rPr>
      <t xml:space="preserve">) </t>
    </r>
    <r>
      <rPr>
        <sz val="10"/>
        <rFont val="Arial Narrow"/>
        <family val="2"/>
      </rPr>
      <t>(Include both on- and off-site areas that flow to the sand filter)</t>
    </r>
  </si>
  <si>
    <r>
      <rPr>
        <sz val="13"/>
        <rFont val="Arial Narrow"/>
        <family val="2"/>
      </rPr>
      <t>Impervious surface area</t>
    </r>
    <r>
      <rPr>
        <sz val="12"/>
        <rFont val="Arial Narrow"/>
        <family val="2"/>
      </rPr>
      <t xml:space="preserve"> </t>
    </r>
    <r>
      <rPr>
        <sz val="10"/>
        <rFont val="Arial Narrow"/>
        <family val="2"/>
      </rPr>
      <t>(Include both on- and off-site areas that flow to the sand filter)</t>
    </r>
  </si>
  <si>
    <t>Peak flow from the post-development 10-yr storm</t>
  </si>
  <si>
    <t>Pre/Post peak control</t>
  </si>
  <si>
    <r>
      <t xml:space="preserve">Peak flow from the </t>
    </r>
    <r>
      <rPr>
        <b/>
        <sz val="13"/>
        <rFont val="Arial Narrow"/>
        <family val="2"/>
      </rPr>
      <t>wooded</t>
    </r>
    <r>
      <rPr>
        <sz val="13"/>
        <rFont val="Arial Narrow"/>
        <family val="2"/>
      </rPr>
      <t xml:space="preserve"> 2-year, 24-hour storm</t>
    </r>
  </si>
  <si>
    <r>
      <t xml:space="preserve">Maximum head on the sedimentation basin and sand filter </t>
    </r>
    <r>
      <rPr>
        <sz val="10"/>
        <rFont val="Arial Narrow"/>
        <family val="2"/>
      </rPr>
      <t>(Typically distance from weir to top of sand bed)</t>
    </r>
  </si>
  <si>
    <r>
      <t>If this is a closed, underground closed sand filter:  The clearance between the surface of the sand filter and the ceiling of the underground structure (d</t>
    </r>
    <r>
      <rPr>
        <vertAlign val="subscript"/>
        <sz val="13"/>
        <rFont val="Arial Narrow"/>
        <family val="2"/>
      </rPr>
      <t>Space</t>
    </r>
    <r>
      <rPr>
        <sz val="13"/>
        <rFont val="Arial Narrow"/>
        <family val="2"/>
      </rPr>
      <t>)</t>
    </r>
  </si>
  <si>
    <r>
      <t>Minimum Surface area of sedimentation basin required (A</t>
    </r>
    <r>
      <rPr>
        <vertAlign val="subscript"/>
        <sz val="13"/>
        <rFont val="Arial Narrow"/>
        <family val="2"/>
      </rPr>
      <t>Sreq</t>
    </r>
    <r>
      <rPr>
        <sz val="13"/>
        <rFont val="Arial Narrow"/>
        <family val="2"/>
      </rPr>
      <t>)</t>
    </r>
  </si>
  <si>
    <r>
      <t>Minimum Surface area of sand filter required (A</t>
    </r>
    <r>
      <rPr>
        <vertAlign val="subscript"/>
        <sz val="13"/>
        <rFont val="Arial Narrow"/>
        <family val="2"/>
      </rPr>
      <t>Freq</t>
    </r>
    <r>
      <rPr>
        <sz val="13"/>
        <rFont val="Arial Narrow"/>
        <family val="2"/>
      </rPr>
      <t>)</t>
    </r>
  </si>
  <si>
    <r>
      <t xml:space="preserve">Coefficient of permeability for the sand filter (k) </t>
    </r>
    <r>
      <rPr>
        <sz val="10"/>
        <rFont val="Arial Narrow"/>
        <family val="2"/>
      </rPr>
      <t>(Typically 3.5 ft/day)</t>
    </r>
  </si>
  <si>
    <t>If draining to SA waters: Does volume in excess of the design volume flow evenly distributed through a vegetated filter strip?</t>
  </si>
  <si>
    <t>III.  REQUIRED ITEMS CHECKLIST</t>
  </si>
  <si>
    <r>
      <t xml:space="preserve">EDIT Please indicate the page or plan sheet numbers where the supporting documentation can be found.  </t>
    </r>
    <r>
      <rPr>
        <b/>
        <sz val="13"/>
        <rFont val="Arial Narrow"/>
        <family val="2"/>
      </rPr>
      <t>An incomplete submittal package will result in a request for additional information.  This will delay final review and approval of the project.</t>
    </r>
    <r>
      <rPr>
        <sz val="13"/>
        <rFont val="Arial Narrow"/>
        <family val="2"/>
      </rPr>
      <t xml:space="preserve">  Initial in the space provided to indicate the following design requirements have been met.  If the applicant has designated an agent, the agent may initial below.  </t>
    </r>
    <r>
      <rPr>
        <b/>
        <sz val="13"/>
        <rFont val="Arial Narrow"/>
        <family val="2"/>
      </rPr>
      <t>If a requirement has not been met, attach justification.</t>
    </r>
  </si>
  <si>
    <t>Requried Item:</t>
  </si>
  <si>
    <t>Initials</t>
  </si>
  <si>
    <t>Page or plan sheet number and any notes:</t>
  </si>
  <si>
    <t xml:space="preserve">2.  Plan details (1" = 30' or larger) for the sand filter showing:     
- System dimensions for both sedimentation chamber and filter chamber, 
- High flow bypass system and splitter device,   
- VFS dimensions and slope (if SA waters)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</si>
  <si>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  Plans (1" - 50' or larger) of the entire site showing:
- Design at ultimate build-out,
- Off-site drainage (if applicable),
- Delineated drainage basins (include Rational C or Curve Number, CN per basin),
- System dimensions for sediment chamber and filter chamber, 
- High flow bypass system and flow splitting device,
- Maintenance access, 
- Proposed drainage easement and public right of way (ROW), and
- Boundaries of drainage easement. </t>
  </si>
  <si>
    <t>3.  Section view of the sand filter (1" = 20' or larger) showing:        
- Depth of sand filter media,
- Connection between the sedimentation chamber and sand filter chamber and weir elevation,
- SHWT elevation,
- Outlet pipe, and
- Clearance from the surface of the sand filter and the ceiling for an underground structure</t>
  </si>
  <si>
    <t>4.  A soils report that is based upon actual field investigations, soil borings, and infiltration tests. County soil maps are not acceptable.</t>
  </si>
  <si>
    <t>5.  The supporting calculations, including drainage calculations</t>
  </si>
  <si>
    <r>
      <t xml:space="preserve">6.  A detailed description for the operation and maintenance of the sand filter. Refer to the </t>
    </r>
    <r>
      <rPr>
        <i/>
        <sz val="12"/>
        <rFont val="Arial Narrow"/>
        <family val="2"/>
      </rPr>
      <t>Currituck County Stormwater Manual Appendix B - Sample Maintenance Plan</t>
    </r>
  </si>
  <si>
    <t xml:space="preserve">SAND FILTER </t>
  </si>
  <si>
    <t>This form must be completely filled out, printed, initialed, and submitted.</t>
  </si>
  <si>
    <t>Yes</t>
  </si>
  <si>
    <t>No</t>
  </si>
  <si>
    <t>Rv</t>
  </si>
  <si>
    <r>
      <t xml:space="preserve">Minimum volume required </t>
    </r>
    <r>
      <rPr>
        <sz val="10"/>
        <rFont val="Arial Narrow"/>
        <family val="2"/>
      </rPr>
      <t>(1.5" Rainfall Water Quality Volume)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</si>
</sst>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\ d\,\ yyyy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13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vertAlign val="subscript"/>
      <sz val="13"/>
      <name val="Arial Narrow"/>
      <family val="2"/>
    </font>
    <font>
      <vertAlign val="superscript"/>
      <sz val="13"/>
      <name val="Arial Narrow"/>
      <family val="2"/>
    </font>
    <font>
      <b/>
      <sz val="12"/>
      <name val="Arial Narrow"/>
      <family val="2"/>
    </font>
    <font>
      <b/>
      <sz val="18"/>
      <color indexed="18"/>
      <name val="Arial Narrow"/>
      <family val="2"/>
    </font>
    <font>
      <sz val="11"/>
      <name val="Arial Narrow"/>
      <family val="2"/>
    </font>
    <font>
      <i/>
      <sz val="12"/>
      <name val="Arial Narrow"/>
      <family val="2"/>
    </font>
    <font>
      <sz val="12"/>
      <color rgb="FFFF0000"/>
      <name val="Arial Narrow"/>
      <family val="2"/>
    </font>
    <font>
      <sz val="13"/>
      <color rgb="FFFF0000"/>
      <name val="Arial Narrow"/>
      <family val="2"/>
    </font>
    <font>
      <sz val="10"/>
      <name val="Arial"/>
      <family val="2"/>
    </font>
    <font>
      <b/>
      <i/>
      <sz val="14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</cellStyleXfs>
  <cellXfs count="98">
    <xf numFmtId="0" fontId="0" fillId="0" borderId="0" xfId="0"/>
    <xf numFmtId="0" fontId="2" fillId="0" borderId="0" xfId="1"/>
    <xf numFmtId="0" fontId="3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0" borderId="0" xfId="1" applyFont="1" applyFill="1" applyAlignment="1">
      <alignment vertical="center" wrapText="1"/>
    </xf>
    <xf numFmtId="0" fontId="3" fillId="3" borderId="0" xfId="1" applyFont="1" applyFill="1" applyAlignment="1">
      <alignment vertical="center" wrapText="1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Fill="1" applyAlignment="1">
      <alignment vertical="center" wrapText="1"/>
    </xf>
    <xf numFmtId="0" fontId="4" fillId="3" borderId="0" xfId="1" applyFont="1" applyFill="1" applyAlignment="1">
      <alignment vertical="center" wrapText="1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left" vertical="center" wrapText="1" indent="1"/>
    </xf>
    <xf numFmtId="0" fontId="4" fillId="0" borderId="0" xfId="1" applyFont="1" applyFill="1" applyAlignment="1">
      <alignment horizontal="left" vertical="center" wrapText="1"/>
    </xf>
    <xf numFmtId="0" fontId="8" fillId="0" borderId="0" xfId="1" applyFont="1" applyAlignment="1">
      <alignment vertical="center" wrapText="1"/>
    </xf>
    <xf numFmtId="0" fontId="4" fillId="0" borderId="0" xfId="1" applyFont="1" applyBorder="1" applyAlignment="1">
      <alignment horizontal="right" vertical="center" wrapText="1"/>
    </xf>
    <xf numFmtId="2" fontId="4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Alignment="1">
      <alignment horizontal="right" vertical="center" wrapText="1"/>
    </xf>
    <xf numFmtId="2" fontId="4" fillId="0" borderId="1" xfId="1" applyNumberFormat="1" applyFont="1" applyBorder="1" applyAlignment="1">
      <alignment horizontal="right"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2" fontId="4" fillId="0" borderId="2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righ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 indent="1"/>
    </xf>
    <xf numFmtId="0" fontId="8" fillId="0" borderId="0" xfId="1" applyFont="1" applyAlignment="1">
      <alignment horizontal="left" vertical="center" wrapText="1"/>
    </xf>
    <xf numFmtId="2" fontId="4" fillId="3" borderId="0" xfId="1" applyNumberFormat="1" applyFont="1" applyFill="1" applyAlignment="1">
      <alignment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2" xfId="1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right" vertical="center" wrapText="1"/>
    </xf>
    <xf numFmtId="4" fontId="4" fillId="2" borderId="2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1" applyFont="1"/>
    <xf numFmtId="0" fontId="8" fillId="5" borderId="3" xfId="1" applyFont="1" applyFill="1" applyBorder="1" applyAlignment="1">
      <alignment vertical="center" wrapText="1"/>
    </xf>
    <xf numFmtId="0" fontId="4" fillId="5" borderId="2" xfId="1" applyFont="1" applyFill="1" applyBorder="1" applyAlignment="1">
      <alignment horizontal="right" vertical="center" wrapText="1"/>
    </xf>
    <xf numFmtId="0" fontId="4" fillId="5" borderId="2" xfId="1" applyFont="1" applyFill="1" applyBorder="1" applyAlignment="1">
      <alignment vertical="center" wrapText="1"/>
    </xf>
    <xf numFmtId="0" fontId="4" fillId="3" borderId="2" xfId="1" applyFont="1" applyFill="1" applyBorder="1" applyAlignment="1">
      <alignment vertical="center" wrapText="1"/>
    </xf>
    <xf numFmtId="0" fontId="4" fillId="2" borderId="1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Border="1" applyAlignment="1">
      <alignment vertical="center" wrapText="1"/>
    </xf>
    <xf numFmtId="4" fontId="4" fillId="2" borderId="0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2" xfId="1" applyNumberFormat="1" applyFont="1" applyFill="1" applyBorder="1" applyAlignment="1" applyProtection="1">
      <alignment horizontal="right" vertical="center" wrapText="1"/>
    </xf>
    <xf numFmtId="4" fontId="4" fillId="6" borderId="1" xfId="1" applyNumberFormat="1" applyFont="1" applyFill="1" applyBorder="1" applyAlignment="1" applyProtection="1">
      <alignment horizontal="right" vertical="center" wrapText="1"/>
      <protection locked="0"/>
    </xf>
    <xf numFmtId="165" fontId="4" fillId="0" borderId="1" xfId="1" applyNumberFormat="1" applyFont="1" applyBorder="1" applyAlignment="1">
      <alignment horizontal="right" vertical="center" wrapText="1"/>
    </xf>
    <xf numFmtId="0" fontId="16" fillId="5" borderId="4" xfId="1" applyFont="1" applyFill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0" fillId="0" borderId="0" xfId="0"/>
    <xf numFmtId="0" fontId="4" fillId="0" borderId="0" xfId="1" applyFont="1" applyAlignment="1">
      <alignment vertical="center" wrapText="1"/>
    </xf>
    <xf numFmtId="0" fontId="16" fillId="2" borderId="1" xfId="1" applyFont="1" applyFill="1" applyBorder="1" applyAlignment="1" applyProtection="1">
      <alignment horizontal="left" vertical="center" wrapText="1"/>
      <protection locked="0"/>
    </xf>
    <xf numFmtId="0" fontId="16" fillId="0" borderId="0" xfId="1" applyFont="1" applyAlignment="1">
      <alignment vertical="center" wrapText="1"/>
    </xf>
    <xf numFmtId="0" fontId="16" fillId="0" borderId="0" xfId="1" applyFont="1" applyAlignment="1">
      <alignment horizontal="left" vertical="center" wrapText="1"/>
    </xf>
    <xf numFmtId="0" fontId="16" fillId="0" borderId="0" xfId="1" applyFont="1" applyFill="1" applyAlignment="1">
      <alignment vertical="center" wrapText="1"/>
    </xf>
    <xf numFmtId="0" fontId="1" fillId="0" borderId="0" xfId="0" applyFont="1"/>
    <xf numFmtId="4" fontId="4" fillId="0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>
      <alignment horizontal="right" vertical="center" wrapText="1"/>
    </xf>
    <xf numFmtId="0" fontId="17" fillId="0" borderId="0" xfId="3"/>
    <xf numFmtId="0" fontId="13" fillId="0" borderId="0" xfId="3" applyFont="1" applyBorder="1"/>
    <xf numFmtId="0" fontId="5" fillId="7" borderId="0" xfId="3" applyFont="1" applyFill="1"/>
    <xf numFmtId="0" fontId="5" fillId="7" borderId="0" xfId="3" applyFont="1" applyFill="1" applyAlignment="1">
      <alignment horizontal="right"/>
    </xf>
    <xf numFmtId="0" fontId="3" fillId="7" borderId="0" xfId="3" applyFont="1" applyFill="1"/>
    <xf numFmtId="0" fontId="4" fillId="7" borderId="0" xfId="3" applyFont="1" applyFill="1" applyAlignment="1">
      <alignment horizontal="left" vertical="center" wrapText="1"/>
    </xf>
    <xf numFmtId="0" fontId="5" fillId="7" borderId="0" xfId="3" applyFont="1" applyFill="1" applyAlignment="1">
      <alignment horizontal="left" vertical="center" wrapText="1"/>
    </xf>
    <xf numFmtId="0" fontId="17" fillId="0" borderId="0" xfId="3" applyAlignment="1">
      <alignment wrapText="1"/>
    </xf>
    <xf numFmtId="0" fontId="6" fillId="5" borderId="3" xfId="3" applyFont="1" applyFill="1" applyBorder="1" applyAlignment="1">
      <alignment wrapText="1"/>
    </xf>
    <xf numFmtId="0" fontId="6" fillId="7" borderId="0" xfId="3" applyFont="1" applyFill="1" applyAlignment="1">
      <alignment wrapText="1"/>
    </xf>
    <xf numFmtId="0" fontId="3" fillId="0" borderId="7" xfId="3" applyFont="1" applyBorder="1" applyAlignment="1">
      <alignment vertical="top"/>
    </xf>
    <xf numFmtId="0" fontId="3" fillId="0" borderId="7" xfId="3" applyFont="1" applyBorder="1" applyAlignment="1"/>
    <xf numFmtId="0" fontId="3" fillId="0" borderId="8" xfId="3" applyFont="1" applyBorder="1" applyAlignment="1"/>
    <xf numFmtId="0" fontId="3" fillId="0" borderId="8" xfId="3" applyFont="1" applyBorder="1" applyAlignment="1">
      <alignment vertical="top"/>
    </xf>
    <xf numFmtId="0" fontId="8" fillId="7" borderId="0" xfId="3" applyFont="1" applyFill="1" applyAlignment="1">
      <alignment horizontal="center" vertical="center"/>
    </xf>
    <xf numFmtId="4" fontId="4" fillId="3" borderId="1" xfId="1" applyNumberFormat="1" applyFont="1" applyFill="1" applyBorder="1" applyAlignment="1" applyProtection="1">
      <alignment horizontal="right" vertical="center" wrapText="1"/>
    </xf>
    <xf numFmtId="0" fontId="4" fillId="3" borderId="0" xfId="3" applyFont="1" applyFill="1" applyBorder="1" applyAlignment="1">
      <alignment horizontal="left" vertical="center" indent="1"/>
    </xf>
    <xf numFmtId="4" fontId="4" fillId="3" borderId="1" xfId="3" applyNumberFormat="1" applyFont="1" applyFill="1" applyBorder="1" applyAlignment="1" applyProtection="1">
      <alignment horizontal="right" vertical="center"/>
    </xf>
    <xf numFmtId="0" fontId="4" fillId="0" borderId="0" xfId="3" applyFont="1" applyAlignment="1">
      <alignment vertical="center" wrapText="1"/>
    </xf>
    <xf numFmtId="0" fontId="3" fillId="0" borderId="0" xfId="3" applyFont="1" applyAlignment="1">
      <alignment vertical="top" wrapText="1"/>
    </xf>
    <xf numFmtId="4" fontId="3" fillId="2" borderId="6" xfId="3" applyNumberFormat="1" applyFont="1" applyFill="1" applyBorder="1" applyAlignment="1" applyProtection="1">
      <alignment horizontal="left" vertical="top" wrapText="1"/>
      <protection locked="0"/>
    </xf>
    <xf numFmtId="4" fontId="3" fillId="2" borderId="2" xfId="3" applyNumberFormat="1" applyFont="1" applyFill="1" applyBorder="1" applyAlignment="1" applyProtection="1">
      <alignment horizontal="left" vertical="top" wrapText="1"/>
      <protection locked="0"/>
    </xf>
    <xf numFmtId="0" fontId="7" fillId="4" borderId="0" xfId="1" applyFont="1" applyFill="1" applyAlignment="1">
      <alignment horizontal="center"/>
    </xf>
    <xf numFmtId="0" fontId="11" fillId="0" borderId="0" xfId="1" applyFont="1" applyAlignment="1">
      <alignment horizontal="center" vertical="top" wrapText="1"/>
    </xf>
    <xf numFmtId="0" fontId="16" fillId="0" borderId="0" xfId="1" applyFont="1" applyAlignment="1">
      <alignment horizontal="left" vertical="center" wrapText="1"/>
    </xf>
    <xf numFmtId="0" fontId="8" fillId="5" borderId="3" xfId="1" applyFont="1" applyFill="1" applyBorder="1" applyAlignment="1">
      <alignment horizontal="left" vertical="center" wrapText="1"/>
    </xf>
    <xf numFmtId="0" fontId="8" fillId="5" borderId="2" xfId="1" applyFont="1" applyFill="1" applyBorder="1" applyAlignment="1">
      <alignment horizontal="left" vertical="center" wrapText="1"/>
    </xf>
    <xf numFmtId="0" fontId="8" fillId="5" borderId="4" xfId="1" applyFont="1" applyFill="1" applyBorder="1" applyAlignment="1">
      <alignment horizontal="left" vertical="center" wrapText="1"/>
    </xf>
    <xf numFmtId="0" fontId="8" fillId="7" borderId="0" xfId="3" applyFont="1" applyFill="1"/>
    <xf numFmtId="0" fontId="4" fillId="7" borderId="0" xfId="3" applyFont="1" applyFill="1" applyAlignment="1">
      <alignment horizontal="left" vertical="center" wrapText="1"/>
    </xf>
    <xf numFmtId="0" fontId="8" fillId="7" borderId="0" xfId="3" applyFont="1" applyFill="1" applyAlignment="1">
      <alignment horizontal="center" vertical="center"/>
    </xf>
    <xf numFmtId="4" fontId="3" fillId="2" borderId="5" xfId="3" applyNumberFormat="1" applyFont="1" applyFill="1" applyBorder="1" applyAlignment="1" applyProtection="1">
      <alignment horizontal="left" vertical="top" wrapText="1"/>
      <protection locked="0"/>
    </xf>
    <xf numFmtId="4" fontId="3" fillId="2" borderId="1" xfId="3" applyNumberFormat="1" applyFont="1" applyFill="1" applyBorder="1" applyAlignment="1" applyProtection="1">
      <alignment horizontal="left" vertical="top" wrapText="1"/>
      <protection locked="0"/>
    </xf>
    <xf numFmtId="0" fontId="4" fillId="2" borderId="2" xfId="1" applyFont="1" applyFill="1" applyBorder="1" applyAlignment="1" applyProtection="1">
      <alignment horizontal="left" vertical="center" wrapText="1"/>
      <protection locked="0"/>
    </xf>
    <xf numFmtId="0" fontId="5" fillId="5" borderId="2" xfId="3" applyFont="1" applyFill="1" applyBorder="1" applyAlignment="1">
      <alignment horizontal="center"/>
    </xf>
    <xf numFmtId="0" fontId="12" fillId="4" borderId="0" xfId="1" applyFont="1" applyFill="1" applyAlignment="1">
      <alignment horizontal="center" vertical="center"/>
    </xf>
    <xf numFmtId="0" fontId="18" fillId="4" borderId="0" xfId="3" applyFont="1" applyFill="1" applyAlignment="1">
      <alignment horizontal="center"/>
    </xf>
    <xf numFmtId="164" fontId="4" fillId="2" borderId="2" xfId="1" applyNumberFormat="1" applyFont="1" applyFill="1" applyBorder="1" applyAlignment="1" applyProtection="1">
      <alignment horizontal="left" vertical="center" wrapText="1"/>
      <protection locked="0"/>
    </xf>
    <xf numFmtId="0" fontId="4" fillId="2" borderId="1" xfId="1" applyFont="1" applyFill="1" applyBorder="1" applyAlignment="1" applyProtection="1">
      <alignment horizontal="left" vertical="center" wrapText="1"/>
      <protection locked="0"/>
    </xf>
  </cellXfs>
  <cellStyles count="9">
    <cellStyle name="Normal" xfId="0" builtinId="0"/>
    <cellStyle name="Normal 2" xfId="1"/>
    <cellStyle name="Normal 2 2" xfId="3"/>
    <cellStyle name="Normal 2 2 2" xfId="4"/>
    <cellStyle name="Normal 2 3" xfId="7"/>
    <cellStyle name="Normal 2 4" xfId="6"/>
    <cellStyle name="Normal 2 4 2" xfId="8"/>
    <cellStyle name="Normal 3" xfId="2"/>
    <cellStyle name="Normal 3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tabSelected="1" workbookViewId="0">
      <selection activeCell="E26" sqref="E26"/>
    </sheetView>
  </sheetViews>
  <sheetFormatPr defaultRowHeight="15" x14ac:dyDescent="0.25"/>
  <cols>
    <col min="1" max="1" width="58.5703125" customWidth="1"/>
    <col min="2" max="2" width="15.7109375" customWidth="1"/>
    <col min="4" max="4" width="0" hidden="1" customWidth="1"/>
    <col min="5" max="5" width="53.5703125" style="56" customWidth="1"/>
    <col min="7" max="7" width="0" hidden="1" customWidth="1"/>
  </cols>
  <sheetData>
    <row r="1" spans="1:8" ht="15.75" x14ac:dyDescent="0.25">
      <c r="A1" s="2" t="s">
        <v>0</v>
      </c>
      <c r="B1" s="3"/>
      <c r="C1" s="4"/>
      <c r="D1" s="5"/>
      <c r="E1" s="49"/>
      <c r="F1" s="1"/>
      <c r="G1" s="1"/>
      <c r="H1" s="1"/>
    </row>
    <row r="2" spans="1:8" ht="18" x14ac:dyDescent="0.25">
      <c r="A2" s="81" t="s">
        <v>1</v>
      </c>
      <c r="B2" s="81"/>
      <c r="C2" s="81"/>
      <c r="D2" s="81"/>
      <c r="E2" s="81"/>
      <c r="F2" s="1"/>
      <c r="G2" s="1"/>
      <c r="H2" s="1"/>
    </row>
    <row r="3" spans="1:8" ht="23.25" x14ac:dyDescent="0.25">
      <c r="A3" s="94" t="s">
        <v>85</v>
      </c>
      <c r="B3" s="94"/>
      <c r="C3" s="94"/>
      <c r="D3" s="94"/>
      <c r="E3" s="94"/>
      <c r="F3" s="1"/>
      <c r="G3" s="1"/>
      <c r="H3" s="1"/>
    </row>
    <row r="4" spans="1:8" ht="18" customHeight="1" x14ac:dyDescent="0.25">
      <c r="A4" s="95" t="s">
        <v>86</v>
      </c>
      <c r="B4" s="95"/>
      <c r="C4" s="95"/>
      <c r="D4" s="95"/>
      <c r="E4" s="95"/>
      <c r="F4" s="1"/>
      <c r="G4" s="1"/>
      <c r="H4" s="1"/>
    </row>
    <row r="5" spans="1:8" ht="15.75" x14ac:dyDescent="0.25">
      <c r="A5" s="6"/>
      <c r="B5" s="3"/>
      <c r="C5" s="4"/>
      <c r="D5" s="5"/>
      <c r="E5" s="49"/>
      <c r="F5" s="1"/>
      <c r="G5" s="1"/>
      <c r="H5" s="1"/>
    </row>
    <row r="6" spans="1:8" ht="21.75" customHeight="1" x14ac:dyDescent="0.25">
      <c r="A6" s="36" t="s">
        <v>2</v>
      </c>
      <c r="B6" s="37"/>
      <c r="C6" s="38"/>
      <c r="D6" s="39"/>
      <c r="E6" s="46"/>
      <c r="F6" s="7"/>
      <c r="G6" s="7"/>
      <c r="H6" s="7"/>
    </row>
    <row r="7" spans="1:8" ht="17.25" x14ac:dyDescent="0.25">
      <c r="A7" s="7" t="s">
        <v>3</v>
      </c>
      <c r="B7" s="97"/>
      <c r="C7" s="97"/>
      <c r="D7" s="97"/>
      <c r="E7" s="97"/>
      <c r="F7" s="41"/>
      <c r="G7" s="41" t="s">
        <v>87</v>
      </c>
      <c r="H7" s="41"/>
    </row>
    <row r="8" spans="1:8" ht="17.25" x14ac:dyDescent="0.25">
      <c r="A8" s="7" t="s">
        <v>4</v>
      </c>
      <c r="B8" s="97"/>
      <c r="C8" s="97"/>
      <c r="D8" s="97"/>
      <c r="E8" s="97"/>
      <c r="F8" s="41"/>
      <c r="G8" s="41" t="s">
        <v>88</v>
      </c>
      <c r="H8" s="41"/>
    </row>
    <row r="9" spans="1:8" ht="17.25" x14ac:dyDescent="0.25">
      <c r="A9" s="7" t="s">
        <v>5</v>
      </c>
      <c r="B9" s="40"/>
      <c r="C9" s="40"/>
      <c r="D9" s="40"/>
      <c r="E9" s="52"/>
      <c r="F9" s="41"/>
      <c r="G9" s="41"/>
      <c r="H9" s="41"/>
    </row>
    <row r="10" spans="1:8" ht="17.25" x14ac:dyDescent="0.25">
      <c r="A10" s="7" t="s">
        <v>6</v>
      </c>
      <c r="B10" s="96"/>
      <c r="C10" s="96"/>
      <c r="D10" s="96"/>
      <c r="E10" s="96"/>
      <c r="F10" s="41"/>
      <c r="G10" s="41"/>
      <c r="H10" s="41"/>
    </row>
    <row r="11" spans="1:8" ht="35.25" customHeight="1" x14ac:dyDescent="0.25">
      <c r="A11" s="47" t="s">
        <v>62</v>
      </c>
      <c r="B11" s="92"/>
      <c r="C11" s="92"/>
      <c r="D11" s="92"/>
      <c r="E11" s="92"/>
      <c r="F11" s="41"/>
      <c r="G11" s="41"/>
      <c r="H11" s="41"/>
    </row>
    <row r="12" spans="1:8" ht="17.25" x14ac:dyDescent="0.25">
      <c r="A12" s="7"/>
      <c r="B12" s="17"/>
      <c r="C12" s="9"/>
      <c r="D12" s="10"/>
      <c r="E12" s="53"/>
      <c r="F12" s="41"/>
      <c r="G12" s="41"/>
      <c r="H12" s="41"/>
    </row>
    <row r="13" spans="1:8" ht="17.25" x14ac:dyDescent="0.25">
      <c r="A13" s="84" t="s">
        <v>7</v>
      </c>
      <c r="B13" s="85"/>
      <c r="C13" s="85"/>
      <c r="D13" s="85"/>
      <c r="E13" s="86"/>
      <c r="F13" s="41"/>
      <c r="G13" s="41"/>
      <c r="H13" s="41"/>
    </row>
    <row r="14" spans="1:8" ht="17.25" x14ac:dyDescent="0.25">
      <c r="A14" s="14" t="s">
        <v>8</v>
      </c>
      <c r="B14" s="17"/>
      <c r="C14" s="9"/>
      <c r="D14" s="10"/>
      <c r="E14" s="53"/>
      <c r="F14" s="7"/>
      <c r="G14" s="7"/>
      <c r="H14" s="7"/>
    </row>
    <row r="15" spans="1:8" ht="31.5" x14ac:dyDescent="0.25">
      <c r="A15" s="7" t="s">
        <v>63</v>
      </c>
      <c r="B15" s="30"/>
      <c r="C15" s="9" t="s">
        <v>10</v>
      </c>
      <c r="D15" s="10"/>
      <c r="E15" s="83" t="str">
        <f>IF(B15="","",IF(B16&gt;5,"Maximum contributing drainage area = 5 acres",""))</f>
        <v/>
      </c>
      <c r="F15" s="7"/>
      <c r="G15" s="7"/>
      <c r="H15" s="7"/>
    </row>
    <row r="16" spans="1:8" ht="18.75" hidden="1" x14ac:dyDescent="0.25">
      <c r="A16" s="10" t="s">
        <v>9</v>
      </c>
      <c r="B16" s="74">
        <f>B15/43560</f>
        <v>0</v>
      </c>
      <c r="C16" s="10" t="s">
        <v>12</v>
      </c>
      <c r="D16" s="10"/>
      <c r="E16" s="83"/>
      <c r="F16" s="10"/>
      <c r="G16" s="10"/>
      <c r="H16" s="10"/>
    </row>
    <row r="17" spans="1:8" ht="34.5" customHeight="1" x14ac:dyDescent="0.25">
      <c r="A17" s="48" t="s">
        <v>64</v>
      </c>
      <c r="B17" s="30"/>
      <c r="C17" s="9" t="s">
        <v>10</v>
      </c>
      <c r="D17" s="10"/>
      <c r="E17" s="53"/>
      <c r="F17" s="7"/>
      <c r="G17" s="7"/>
      <c r="H17" s="7"/>
    </row>
    <row r="18" spans="1:8" ht="17.25" hidden="1" x14ac:dyDescent="0.25">
      <c r="A18" s="7" t="s">
        <v>13</v>
      </c>
      <c r="B18" s="18">
        <f>B17/43560</f>
        <v>0</v>
      </c>
      <c r="C18" s="9" t="s">
        <v>12</v>
      </c>
      <c r="D18" s="10"/>
      <c r="E18" s="53"/>
      <c r="F18" s="7"/>
      <c r="G18" s="7"/>
      <c r="H18" s="7"/>
    </row>
    <row r="19" spans="1:8" ht="18.75" x14ac:dyDescent="0.25">
      <c r="A19" s="7" t="s">
        <v>14</v>
      </c>
      <c r="B19" s="45" t="str">
        <f>IF(B17="","",(B17/B15*100))</f>
        <v/>
      </c>
      <c r="C19" s="9" t="s">
        <v>15</v>
      </c>
      <c r="D19" s="10"/>
      <c r="E19" s="53"/>
      <c r="F19" s="7"/>
      <c r="G19" s="7"/>
      <c r="H19" s="7"/>
    </row>
    <row r="20" spans="1:8" s="50" customFormat="1" ht="17.25" hidden="1" x14ac:dyDescent="0.25">
      <c r="A20" s="75" t="s">
        <v>89</v>
      </c>
      <c r="B20" s="76" t="e">
        <f>0.05+0.9*(B18/B16)</f>
        <v>#DIV/0!</v>
      </c>
      <c r="C20" s="9"/>
      <c r="D20" s="10"/>
      <c r="E20" s="53"/>
      <c r="F20" s="51"/>
      <c r="G20" s="51"/>
      <c r="H20" s="51"/>
    </row>
    <row r="21" spans="1:8" ht="17.25" x14ac:dyDescent="0.25">
      <c r="A21" s="7"/>
      <c r="B21" s="15"/>
      <c r="C21" s="9"/>
      <c r="D21" s="10"/>
      <c r="E21" s="53"/>
      <c r="F21" s="7"/>
      <c r="G21" s="7"/>
      <c r="H21" s="7"/>
    </row>
    <row r="22" spans="1:8" ht="17.25" x14ac:dyDescent="0.25">
      <c r="A22" s="14" t="s">
        <v>17</v>
      </c>
      <c r="B22" s="15"/>
      <c r="C22" s="9"/>
      <c r="D22" s="10"/>
      <c r="E22" s="53"/>
      <c r="F22" s="7"/>
      <c r="G22" s="7"/>
      <c r="H22" s="7"/>
    </row>
    <row r="23" spans="1:8" ht="19.5" x14ac:dyDescent="0.25">
      <c r="A23" s="51" t="s">
        <v>67</v>
      </c>
      <c r="B23" s="31"/>
      <c r="C23" s="19" t="s">
        <v>18</v>
      </c>
      <c r="D23" s="10"/>
      <c r="E23" s="53"/>
      <c r="F23" s="7"/>
      <c r="G23" s="7"/>
      <c r="H23" s="7"/>
    </row>
    <row r="24" spans="1:8" ht="19.5" x14ac:dyDescent="0.25">
      <c r="A24" s="51" t="s">
        <v>65</v>
      </c>
      <c r="B24" s="31"/>
      <c r="C24" s="19" t="s">
        <v>18</v>
      </c>
      <c r="D24" s="10"/>
      <c r="E24" s="53"/>
    </row>
    <row r="25" spans="1:8" ht="19.5" x14ac:dyDescent="0.25">
      <c r="A25" s="20" t="s">
        <v>66</v>
      </c>
      <c r="B25" s="32" t="str">
        <f>IF(B24="","",B24-B23)</f>
        <v/>
      </c>
      <c r="C25" s="19" t="s">
        <v>18</v>
      </c>
      <c r="D25" s="10"/>
      <c r="E25" s="53" t="str">
        <f>IF(B25="","","Please provide routing calculations")</f>
        <v/>
      </c>
    </row>
    <row r="26" spans="1:8" ht="17.25" x14ac:dyDescent="0.25">
      <c r="A26" s="7"/>
      <c r="B26" s="15"/>
      <c r="C26" s="9"/>
      <c r="D26" s="10"/>
      <c r="E26" s="53"/>
    </row>
    <row r="27" spans="1:8" ht="17.25" x14ac:dyDescent="0.25">
      <c r="A27" s="14" t="s">
        <v>20</v>
      </c>
      <c r="B27" s="15"/>
      <c r="C27" s="9"/>
      <c r="D27" s="10"/>
      <c r="E27" s="53"/>
    </row>
    <row r="28" spans="1:8" ht="19.5" x14ac:dyDescent="0.25">
      <c r="A28" s="77" t="s">
        <v>90</v>
      </c>
      <c r="B28" s="57" t="str">
        <f>IF(B15="","",3630*1.5*B20*B16)</f>
        <v/>
      </c>
      <c r="C28" s="9" t="s">
        <v>21</v>
      </c>
      <c r="D28" s="10"/>
      <c r="E28" s="53"/>
    </row>
    <row r="29" spans="1:8" ht="19.5" x14ac:dyDescent="0.25">
      <c r="A29" s="8" t="s">
        <v>22</v>
      </c>
      <c r="B29" s="33" t="str">
        <f>IF(B28="","",B28*0.75)</f>
        <v/>
      </c>
      <c r="C29" s="9" t="s">
        <v>21</v>
      </c>
      <c r="D29" s="10"/>
      <c r="E29" s="83" t="str">
        <f>IF(B28="","",IF(AND(B30&gt;=B29,B30&gt;0),"OK","The adjusted water quality volume cannot be contained. Increase the area of the filter and/or sediment basin"))</f>
        <v/>
      </c>
    </row>
    <row r="30" spans="1:8" ht="34.5" x14ac:dyDescent="0.25">
      <c r="A30" s="8" t="s">
        <v>23</v>
      </c>
      <c r="B30" s="44"/>
      <c r="C30" s="9" t="s">
        <v>21</v>
      </c>
      <c r="D30" s="10"/>
      <c r="E30" s="83"/>
    </row>
    <row r="31" spans="1:8" ht="17.25" x14ac:dyDescent="0.3">
      <c r="A31" s="35" t="s">
        <v>24</v>
      </c>
      <c r="B31" s="29"/>
      <c r="C31" s="25" t="s">
        <v>25</v>
      </c>
      <c r="D31" s="10"/>
      <c r="E31" s="54"/>
    </row>
    <row r="32" spans="1:8" ht="17.25" x14ac:dyDescent="0.25">
      <c r="A32" s="7" t="s">
        <v>26</v>
      </c>
      <c r="B32" s="29"/>
      <c r="C32" s="25" t="s">
        <v>25</v>
      </c>
      <c r="D32" s="10"/>
      <c r="E32" s="54"/>
    </row>
    <row r="33" spans="1:5" ht="30" x14ac:dyDescent="0.25">
      <c r="A33" s="8" t="s">
        <v>68</v>
      </c>
      <c r="B33" s="30"/>
      <c r="C33" s="9" t="s">
        <v>19</v>
      </c>
      <c r="D33" s="10"/>
      <c r="E33" s="55" t="str">
        <f>IF(B33="","",IF(AND(2&lt;=B33,B33&lt;=6),"OK","Insufficient depth"))</f>
        <v/>
      </c>
    </row>
    <row r="34" spans="1:5" ht="18.75" x14ac:dyDescent="0.25">
      <c r="A34" s="8" t="s">
        <v>27</v>
      </c>
      <c r="B34" s="57" t="str">
        <f>IF(B33="","",0.5*B33)</f>
        <v/>
      </c>
      <c r="C34" s="9" t="s">
        <v>28</v>
      </c>
      <c r="D34" s="10"/>
      <c r="E34" s="53" t="s">
        <v>11</v>
      </c>
    </row>
    <row r="35" spans="1:5" ht="18.75" x14ac:dyDescent="0.25">
      <c r="A35" s="8" t="s">
        <v>29</v>
      </c>
      <c r="B35" s="21" t="str">
        <f>IF(B19="","",B20)</f>
        <v/>
      </c>
      <c r="C35" s="9" t="s">
        <v>30</v>
      </c>
      <c r="D35" s="10"/>
      <c r="E35" s="53"/>
    </row>
    <row r="36" spans="1:5" ht="17.25" x14ac:dyDescent="0.25">
      <c r="A36" s="12"/>
      <c r="B36" s="22"/>
      <c r="C36" s="9"/>
      <c r="D36" s="10"/>
      <c r="E36" s="53"/>
    </row>
    <row r="37" spans="1:5" ht="17.25" x14ac:dyDescent="0.25">
      <c r="A37" s="23" t="s">
        <v>31</v>
      </c>
      <c r="B37" s="24"/>
      <c r="C37" s="24"/>
      <c r="D37" s="10"/>
      <c r="E37" s="53"/>
    </row>
    <row r="38" spans="1:5" ht="17.25" x14ac:dyDescent="0.25">
      <c r="A38" s="25" t="s">
        <v>32</v>
      </c>
      <c r="B38" s="29"/>
      <c r="C38" s="11"/>
      <c r="D38" s="10"/>
      <c r="E38" s="53"/>
    </row>
    <row r="39" spans="1:5" ht="17.25" x14ac:dyDescent="0.25">
      <c r="A39" s="26" t="s">
        <v>33</v>
      </c>
      <c r="B39" s="34"/>
      <c r="C39" s="25" t="s">
        <v>25</v>
      </c>
      <c r="D39" s="10"/>
      <c r="E39" s="53" t="str">
        <f>IF($B$38="","",IF($B$38="No","Don't fill out this section",""))</f>
        <v/>
      </c>
    </row>
    <row r="40" spans="1:5" ht="17.25" x14ac:dyDescent="0.25">
      <c r="A40" s="26" t="s">
        <v>34</v>
      </c>
      <c r="B40" s="30"/>
      <c r="C40" s="25" t="s">
        <v>25</v>
      </c>
      <c r="D40" s="10"/>
      <c r="E40" s="53" t="str">
        <f>IF($B$38="","",IF($B$38="No","Don't fill out this section",""))</f>
        <v/>
      </c>
    </row>
    <row r="41" spans="1:5" ht="18.75" x14ac:dyDescent="0.25">
      <c r="A41" s="26" t="s">
        <v>35</v>
      </c>
      <c r="B41" s="57" t="str">
        <f>IF(B40="","",B40-B39)</f>
        <v/>
      </c>
      <c r="C41" s="25" t="s">
        <v>28</v>
      </c>
      <c r="D41" s="10"/>
      <c r="E41" s="53" t="str">
        <f>IF(B41="","",IF(B41&lt;2,"Minimum 2-foot separation required","Provide supporting data for SHWT depth"))</f>
        <v/>
      </c>
    </row>
    <row r="42" spans="1:5" ht="17.25" x14ac:dyDescent="0.25">
      <c r="A42" s="25" t="s">
        <v>36</v>
      </c>
      <c r="B42" s="29"/>
      <c r="C42" s="11"/>
      <c r="D42" s="10"/>
      <c r="E42" s="53"/>
    </row>
    <row r="43" spans="1:5" ht="17.25" x14ac:dyDescent="0.25">
      <c r="A43" s="26" t="s">
        <v>33</v>
      </c>
      <c r="B43" s="34"/>
      <c r="C43" s="25" t="s">
        <v>25</v>
      </c>
      <c r="D43" s="10"/>
      <c r="E43" s="53" t="str">
        <f>IF($B$42="","",IF($B$42="No","Don't fill out this section",""))</f>
        <v/>
      </c>
    </row>
    <row r="44" spans="1:5" ht="17.25" x14ac:dyDescent="0.25">
      <c r="A44" s="26" t="s">
        <v>34</v>
      </c>
      <c r="B44" s="30"/>
      <c r="C44" s="25" t="s">
        <v>25</v>
      </c>
      <c r="D44" s="10"/>
      <c r="E44" s="53" t="str">
        <f>IF($B$42="","",IF($B$42="No","Don't fill out this section",""))</f>
        <v/>
      </c>
    </row>
    <row r="45" spans="1:5" ht="18.75" x14ac:dyDescent="0.25">
      <c r="A45" s="26" t="s">
        <v>35</v>
      </c>
      <c r="B45" s="57" t="str">
        <f>IF(B44="","",B44-B43)</f>
        <v/>
      </c>
      <c r="C45" s="25"/>
      <c r="D45" s="10"/>
      <c r="E45" s="53" t="str">
        <f>IF($B$42="","",IF($B$42="No","Don't fill out this section",""))</f>
        <v/>
      </c>
    </row>
    <row r="46" spans="1:5" ht="53.25" x14ac:dyDescent="0.25">
      <c r="A46" s="26" t="s">
        <v>69</v>
      </c>
      <c r="B46" s="34"/>
      <c r="C46" s="25" t="s">
        <v>28</v>
      </c>
      <c r="D46" s="10"/>
      <c r="E46" s="53" t="str">
        <f>IF(B46="","",IF(B46&lt;5,"Must provide sufficient clearance for maintenance",""))</f>
        <v/>
      </c>
    </row>
    <row r="47" spans="1:5" ht="17.25" x14ac:dyDescent="0.25">
      <c r="A47" s="12"/>
      <c r="B47" s="22"/>
      <c r="C47" s="9"/>
      <c r="D47" s="10"/>
      <c r="E47" s="53"/>
    </row>
    <row r="48" spans="1:5" ht="17.25" x14ac:dyDescent="0.25">
      <c r="A48" s="27" t="s">
        <v>37</v>
      </c>
      <c r="B48" s="22"/>
      <c r="C48" s="9"/>
      <c r="D48" s="10"/>
      <c r="E48" s="53"/>
    </row>
    <row r="49" spans="1:5" s="50" customFormat="1" ht="18.75" x14ac:dyDescent="0.25">
      <c r="A49" s="8" t="s">
        <v>70</v>
      </c>
      <c r="B49" s="22" t="str">
        <f>IF(B35="","",240*B35*B16*0.5)</f>
        <v/>
      </c>
      <c r="C49" s="9"/>
      <c r="D49" s="10"/>
      <c r="E49" s="53"/>
    </row>
    <row r="50" spans="1:5" ht="19.5" x14ac:dyDescent="0.25">
      <c r="A50" s="8" t="s">
        <v>38</v>
      </c>
      <c r="B50" s="34"/>
      <c r="C50" s="9" t="s">
        <v>10</v>
      </c>
      <c r="D50" s="28"/>
      <c r="E50" s="53" t="str">
        <f>IF(B50="","",IF(B50&lt;B49,"Increase surface area","OK"))</f>
        <v/>
      </c>
    </row>
    <row r="51" spans="1:5" ht="17.25" x14ac:dyDescent="0.25">
      <c r="A51" s="8" t="s">
        <v>39</v>
      </c>
      <c r="B51" s="42"/>
      <c r="C51" s="9" t="s">
        <v>28</v>
      </c>
      <c r="D51" s="28"/>
      <c r="E51" s="53"/>
    </row>
    <row r="52" spans="1:5" ht="17.25" x14ac:dyDescent="0.25">
      <c r="A52" s="12"/>
      <c r="B52" s="22"/>
      <c r="C52" s="9"/>
      <c r="D52" s="10"/>
      <c r="E52" s="53"/>
    </row>
    <row r="53" spans="1:5" ht="17.25" x14ac:dyDescent="0.25">
      <c r="A53" s="27" t="s">
        <v>40</v>
      </c>
      <c r="B53" s="22"/>
      <c r="C53" s="9"/>
      <c r="D53" s="10"/>
      <c r="E53" s="53"/>
    </row>
    <row r="54" spans="1:5" s="50" customFormat="1" ht="18.75" x14ac:dyDescent="0.25">
      <c r="A54" s="8" t="s">
        <v>71</v>
      </c>
      <c r="B54" s="58" t="str">
        <f>IF(B28="","",B28*B58/(B59*B63*(B34+B58)))</f>
        <v/>
      </c>
      <c r="C54" s="9"/>
      <c r="D54" s="10"/>
      <c r="E54" s="53"/>
    </row>
    <row r="55" spans="1:5" ht="19.5" x14ac:dyDescent="0.25">
      <c r="A55" s="8" t="s">
        <v>41</v>
      </c>
      <c r="B55" s="30"/>
      <c r="C55" s="9" t="s">
        <v>10</v>
      </c>
      <c r="D55" s="28"/>
      <c r="E55" s="53" t="str">
        <f>IF(B55="","",IF(B55&lt;B54,"Increase surface area","OK"))</f>
        <v/>
      </c>
    </row>
    <row r="56" spans="1:5" ht="17.25" x14ac:dyDescent="0.25">
      <c r="A56" s="8" t="s">
        <v>42</v>
      </c>
      <c r="B56" s="30"/>
      <c r="C56" s="9" t="s">
        <v>25</v>
      </c>
      <c r="D56" s="28"/>
      <c r="E56" s="53"/>
    </row>
    <row r="57" spans="1:5" ht="17.25" x14ac:dyDescent="0.25">
      <c r="A57" s="8" t="s">
        <v>43</v>
      </c>
      <c r="B57" s="30"/>
      <c r="C57" s="9" t="s">
        <v>25</v>
      </c>
      <c r="D57" s="28"/>
      <c r="E57" s="53"/>
    </row>
    <row r="58" spans="1:5" ht="18.75" x14ac:dyDescent="0.25">
      <c r="A58" s="8" t="s">
        <v>44</v>
      </c>
      <c r="B58" s="43" t="str">
        <f>IF(B57="","",B56-B57)</f>
        <v/>
      </c>
      <c r="C58" s="9" t="s">
        <v>19</v>
      </c>
      <c r="D58" s="10"/>
      <c r="E58" s="53" t="str">
        <f>IF(B58="","",IF(B58&lt;1.5,"Minimum 1.5 feet required","OK"))</f>
        <v/>
      </c>
    </row>
    <row r="59" spans="1:5" ht="17.25" x14ac:dyDescent="0.25">
      <c r="A59" s="8" t="s">
        <v>72</v>
      </c>
      <c r="B59" s="34"/>
      <c r="C59" s="9" t="s">
        <v>45</v>
      </c>
      <c r="D59" s="10"/>
      <c r="E59" s="53"/>
    </row>
    <row r="60" spans="1:5" ht="17.25" x14ac:dyDescent="0.25">
      <c r="A60" s="8" t="s">
        <v>46</v>
      </c>
      <c r="B60" s="34"/>
      <c r="C60" s="9" t="s">
        <v>16</v>
      </c>
      <c r="D60" s="10"/>
      <c r="E60" s="53"/>
    </row>
    <row r="61" spans="1:5" ht="19.5" x14ac:dyDescent="0.25">
      <c r="A61" s="8" t="s">
        <v>47</v>
      </c>
      <c r="B61" s="34"/>
      <c r="C61" s="19" t="s">
        <v>18</v>
      </c>
      <c r="D61" s="10"/>
      <c r="E61" s="53"/>
    </row>
    <row r="62" spans="1:5" ht="17.25" x14ac:dyDescent="0.25">
      <c r="A62" s="8" t="s">
        <v>48</v>
      </c>
      <c r="B62" s="34"/>
      <c r="C62" s="9" t="s">
        <v>49</v>
      </c>
      <c r="D62" s="10"/>
      <c r="E62" s="53" t="str">
        <f>IF(B62="","",IF(B62&gt;40,"Maximum time to drain is 40 hours","OK, Submit drainage calculations"))</f>
        <v/>
      </c>
    </row>
    <row r="63" spans="1:5" ht="17.25" x14ac:dyDescent="0.25">
      <c r="A63" s="8" t="s">
        <v>48</v>
      </c>
      <c r="B63" s="16" t="str">
        <f>IF(B62="","",B62/24)</f>
        <v/>
      </c>
      <c r="C63" s="9" t="s">
        <v>50</v>
      </c>
      <c r="D63" s="10"/>
      <c r="E63" s="53"/>
    </row>
    <row r="64" spans="1:5" ht="17.25" x14ac:dyDescent="0.25">
      <c r="A64" s="12"/>
      <c r="B64" s="22"/>
      <c r="C64" s="9"/>
      <c r="D64" s="10"/>
      <c r="E64" s="53"/>
    </row>
    <row r="65" spans="1:5" ht="17.25" x14ac:dyDescent="0.25">
      <c r="A65" s="14" t="s">
        <v>51</v>
      </c>
      <c r="B65" s="15"/>
      <c r="C65" s="9"/>
      <c r="D65" s="10"/>
      <c r="E65" s="53"/>
    </row>
    <row r="66" spans="1:5" ht="34.5" x14ac:dyDescent="0.25">
      <c r="A66" s="7" t="s">
        <v>52</v>
      </c>
      <c r="B66" s="29"/>
      <c r="C66" s="11"/>
      <c r="D66" s="10"/>
      <c r="E66" s="53" t="str">
        <f>IF(B66="","",IF(B66="Yes","OK","Excess volume must bypass cell"))</f>
        <v/>
      </c>
    </row>
    <row r="67" spans="1:5" ht="17.25" x14ac:dyDescent="0.25">
      <c r="A67" s="7" t="s">
        <v>53</v>
      </c>
      <c r="B67" s="29"/>
      <c r="C67" s="11"/>
      <c r="D67" s="10"/>
      <c r="E67" s="53" t="str">
        <f>IF(B67="","",IF(B67="Yes","OK","Flow splitter must be off-line"))</f>
        <v/>
      </c>
    </row>
    <row r="68" spans="1:5" ht="34.5" x14ac:dyDescent="0.25">
      <c r="A68" s="7" t="s">
        <v>73</v>
      </c>
      <c r="B68" s="29"/>
      <c r="C68" s="11"/>
      <c r="D68" s="10"/>
      <c r="E68" s="53" t="str">
        <f>IF(B68="","",IF(B68="Yes","OK","Excess volume must pass through VFS"))</f>
        <v/>
      </c>
    </row>
    <row r="69" spans="1:5" ht="17.25" x14ac:dyDescent="0.25">
      <c r="A69" s="12" t="s">
        <v>54</v>
      </c>
      <c r="B69" s="30"/>
      <c r="C69" s="13" t="s">
        <v>19</v>
      </c>
      <c r="D69" s="10"/>
      <c r="E69" s="53" t="str">
        <f>IF(B69="","",IF(B69&lt;30,"Minimum length is 30 ft",IF(B69&lt;50,"OK for non-SA waters","OK")))</f>
        <v/>
      </c>
    </row>
    <row r="70" spans="1:5" ht="34.5" x14ac:dyDescent="0.25">
      <c r="A70" s="12" t="s">
        <v>55</v>
      </c>
      <c r="B70" s="29"/>
      <c r="C70" s="11"/>
      <c r="D70" s="10"/>
      <c r="E70" s="53" t="str">
        <f>IF(B70="","",IF(B70="Yes","OK","Show how flow is evenly distributed"))</f>
        <v/>
      </c>
    </row>
    <row r="71" spans="1:5" ht="34.5" x14ac:dyDescent="0.25">
      <c r="A71" s="8" t="s">
        <v>56</v>
      </c>
      <c r="B71" s="29"/>
      <c r="C71" s="11"/>
      <c r="D71" s="10"/>
      <c r="E71" s="53" t="str">
        <f>IF(B71="","",IF(B71="Yes","OK","Minimum 30 feet away from surface waters, Minimum 50 feet from SA waters"))</f>
        <v/>
      </c>
    </row>
    <row r="72" spans="1:5" ht="34.5" x14ac:dyDescent="0.25">
      <c r="A72" s="8" t="s">
        <v>57</v>
      </c>
      <c r="B72" s="29"/>
      <c r="C72" s="11"/>
      <c r="D72" s="10"/>
      <c r="E72" s="53" t="str">
        <f>IF(B72="","",IF(B72="Yes","OK","Minimum 100 feet away from wells"))</f>
        <v/>
      </c>
    </row>
    <row r="73" spans="1:5" ht="17.25" x14ac:dyDescent="0.25">
      <c r="A73" s="7" t="s">
        <v>58</v>
      </c>
      <c r="B73" s="29"/>
      <c r="C73" s="11"/>
      <c r="D73" s="10"/>
      <c r="E73" s="53" t="str">
        <f>IF(B73="","",IF(B73="Yes","OK","Minimum 3:1 side slopes required"))</f>
        <v/>
      </c>
    </row>
    <row r="74" spans="1:5" ht="34.5" x14ac:dyDescent="0.25">
      <c r="A74" s="7" t="s">
        <v>59</v>
      </c>
      <c r="B74" s="29"/>
      <c r="C74" s="11"/>
      <c r="D74" s="10"/>
      <c r="E74" s="53" t="str">
        <f>IF(B74="","",IF(B74="Yes","OK","Provide drainage easement"))</f>
        <v/>
      </c>
    </row>
    <row r="75" spans="1:5" ht="36" x14ac:dyDescent="0.25">
      <c r="A75" s="7" t="s">
        <v>60</v>
      </c>
      <c r="B75" s="34"/>
      <c r="C75" s="9" t="s">
        <v>28</v>
      </c>
      <c r="D75" s="10"/>
      <c r="E75" s="53" t="str">
        <f>IF(B75="","",IF(B75&gt;=1.5,"OK","Insufficient width"))</f>
        <v/>
      </c>
    </row>
    <row r="76" spans="1:5" ht="17.25" x14ac:dyDescent="0.25">
      <c r="A76" s="7" t="s">
        <v>61</v>
      </c>
      <c r="B76" s="34"/>
      <c r="C76" s="9" t="s">
        <v>28</v>
      </c>
      <c r="D76" s="10"/>
      <c r="E76" s="53" t="str">
        <f>IF(B76="","",IF(B76&gt;=1,"OK","Insufficient depth"))</f>
        <v/>
      </c>
    </row>
    <row r="77" spans="1:5" ht="17.25" x14ac:dyDescent="0.25">
      <c r="A77" s="7"/>
      <c r="B77" s="22"/>
      <c r="C77" s="9"/>
      <c r="D77" s="10"/>
      <c r="E77" s="53"/>
    </row>
    <row r="78" spans="1:5" ht="18" x14ac:dyDescent="0.25">
      <c r="A78" s="67" t="s">
        <v>74</v>
      </c>
      <c r="B78" s="93"/>
      <c r="C78" s="93"/>
      <c r="D78" s="93"/>
      <c r="E78" s="93"/>
    </row>
    <row r="79" spans="1:5" ht="18" x14ac:dyDescent="0.25">
      <c r="A79" s="68"/>
      <c r="B79" s="61"/>
      <c r="C79" s="62"/>
      <c r="D79" s="61"/>
      <c r="E79" s="63"/>
    </row>
    <row r="80" spans="1:5" ht="17.25" x14ac:dyDescent="0.25">
      <c r="A80" s="88" t="s">
        <v>75</v>
      </c>
      <c r="B80" s="88"/>
      <c r="C80" s="88"/>
      <c r="D80" s="88"/>
      <c r="E80" s="64"/>
    </row>
    <row r="81" spans="1:5" ht="17.25" x14ac:dyDescent="0.25">
      <c r="A81" s="64"/>
      <c r="B81" s="65"/>
      <c r="C81" s="65"/>
      <c r="D81" s="65"/>
      <c r="E81" s="63"/>
    </row>
    <row r="82" spans="1:5" ht="17.25" x14ac:dyDescent="0.3">
      <c r="A82" s="87" t="s">
        <v>76</v>
      </c>
      <c r="B82" s="87"/>
      <c r="C82" s="73" t="s">
        <v>77</v>
      </c>
      <c r="D82" s="89" t="s">
        <v>78</v>
      </c>
      <c r="E82" s="89"/>
    </row>
    <row r="83" spans="1:5" ht="166.5" customHeight="1" x14ac:dyDescent="0.25">
      <c r="A83" s="78" t="s">
        <v>80</v>
      </c>
      <c r="B83" s="78"/>
      <c r="C83" s="70"/>
      <c r="D83" s="90"/>
      <c r="E83" s="91"/>
    </row>
    <row r="84" spans="1:5" ht="72.75" customHeight="1" x14ac:dyDescent="0.25">
      <c r="A84" s="78" t="s">
        <v>79</v>
      </c>
      <c r="B84" s="78"/>
      <c r="C84" s="71"/>
      <c r="D84" s="79"/>
      <c r="E84" s="80"/>
    </row>
    <row r="85" spans="1:5" ht="132" customHeight="1" x14ac:dyDescent="0.25">
      <c r="A85" s="78" t="s">
        <v>81</v>
      </c>
      <c r="B85" s="78"/>
      <c r="C85" s="70"/>
      <c r="D85" s="79"/>
      <c r="E85" s="80"/>
    </row>
    <row r="86" spans="1:5" ht="37.5" customHeight="1" x14ac:dyDescent="0.25">
      <c r="A86" s="78" t="s">
        <v>82</v>
      </c>
      <c r="B86" s="78"/>
      <c r="C86" s="69"/>
      <c r="D86" s="79"/>
      <c r="E86" s="80"/>
    </row>
    <row r="87" spans="1:5" ht="27.75" customHeight="1" x14ac:dyDescent="0.25">
      <c r="A87" s="78" t="s">
        <v>83</v>
      </c>
      <c r="B87" s="78"/>
      <c r="C87" s="72"/>
      <c r="D87" s="79"/>
      <c r="E87" s="80"/>
    </row>
    <row r="88" spans="1:5" ht="51.75" customHeight="1" x14ac:dyDescent="0.25">
      <c r="A88" s="78" t="s">
        <v>84</v>
      </c>
      <c r="B88" s="78"/>
      <c r="C88" s="72"/>
      <c r="D88" s="79"/>
      <c r="E88" s="80"/>
    </row>
    <row r="89" spans="1:5" ht="144" customHeight="1" x14ac:dyDescent="0.3">
      <c r="A89" s="66"/>
      <c r="B89" s="59"/>
      <c r="C89" s="59"/>
      <c r="D89" s="60"/>
      <c r="E89" s="59"/>
    </row>
    <row r="90" spans="1:5" ht="16.5" x14ac:dyDescent="0.3">
      <c r="A90" s="66"/>
      <c r="B90" s="59"/>
      <c r="C90" s="59"/>
      <c r="D90" s="60"/>
      <c r="E90" s="59"/>
    </row>
    <row r="107" spans="1:3" ht="15.75" x14ac:dyDescent="0.25">
      <c r="A107" s="82"/>
      <c r="B107" s="82"/>
      <c r="C107" s="82"/>
    </row>
  </sheetData>
  <sheetProtection sheet="1" objects="1" scenarios="1"/>
  <mergeCells count="27">
    <mergeCell ref="A107:C107"/>
    <mergeCell ref="E15:E16"/>
    <mergeCell ref="E29:E30"/>
    <mergeCell ref="A13:E13"/>
    <mergeCell ref="A87:B87"/>
    <mergeCell ref="A88:B88"/>
    <mergeCell ref="A82:B82"/>
    <mergeCell ref="A80:D80"/>
    <mergeCell ref="A83:B83"/>
    <mergeCell ref="A85:B85"/>
    <mergeCell ref="D82:E82"/>
    <mergeCell ref="D83:E83"/>
    <mergeCell ref="D84:E84"/>
    <mergeCell ref="D88:E88"/>
    <mergeCell ref="A84:B84"/>
    <mergeCell ref="B78:E78"/>
    <mergeCell ref="A86:B86"/>
    <mergeCell ref="D87:E87"/>
    <mergeCell ref="D86:E86"/>
    <mergeCell ref="D85:E85"/>
    <mergeCell ref="A2:E2"/>
    <mergeCell ref="B11:E11"/>
    <mergeCell ref="A3:E3"/>
    <mergeCell ref="A4:E4"/>
    <mergeCell ref="B10:E10"/>
    <mergeCell ref="B7:E7"/>
    <mergeCell ref="B8:E8"/>
  </mergeCells>
  <dataValidations count="1">
    <dataValidation type="list" allowBlank="1" showInputMessage="1" showErrorMessage="1" sqref="B38 B42 B66:B68 B70:B74">
      <formula1>$G$7:$G$8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Entire Form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Leah</dc:creator>
  <cp:lastModifiedBy>Young, Leah</cp:lastModifiedBy>
  <dcterms:created xsi:type="dcterms:W3CDTF">2011-12-08T20:49:15Z</dcterms:created>
  <dcterms:modified xsi:type="dcterms:W3CDTF">2011-12-12T21:10:37Z</dcterms:modified>
</cp:coreProperties>
</file>