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90" windowWidth="18195" windowHeight="11250"/>
  </bookViews>
  <sheets>
    <sheet name="Entire Form" sheetId="1" r:id="rId1"/>
    <sheet name="Reference" sheetId="3" r:id="rId2"/>
  </sheets>
  <calcPr calcId="145621"/>
</workbook>
</file>

<file path=xl/calcChain.xml><?xml version="1.0" encoding="utf-8"?>
<calcChain xmlns="http://schemas.openxmlformats.org/spreadsheetml/2006/main">
  <c r="D48" i="1" l="1"/>
  <c r="D47" i="1"/>
  <c r="D46" i="1"/>
  <c r="D45" i="1"/>
  <c r="D44" i="1"/>
  <c r="D43" i="1"/>
  <c r="D38" i="1"/>
  <c r="D37" i="1"/>
  <c r="D36" i="1"/>
  <c r="D35" i="1"/>
  <c r="B51" i="1"/>
  <c r="B50" i="1"/>
  <c r="B46" i="1"/>
  <c r="B49" i="1" s="1"/>
  <c r="E44" i="1"/>
  <c r="B45" i="1"/>
  <c r="E43" i="1" l="1"/>
  <c r="E42" i="1"/>
  <c r="B39" i="1"/>
  <c r="B40" i="1" s="1"/>
  <c r="E36" i="1"/>
  <c r="E35" i="1"/>
  <c r="E34" i="1"/>
  <c r="D58" i="1"/>
  <c r="D60" i="1"/>
  <c r="B53" i="1" l="1"/>
  <c r="B56" i="1" s="1"/>
  <c r="D56" i="1" s="1"/>
  <c r="B18" i="1"/>
  <c r="B16" i="1"/>
  <c r="B21" i="1" l="1"/>
  <c r="B29" i="1" s="1"/>
  <c r="D30" i="1" s="1"/>
  <c r="D75" i="1"/>
  <c r="D74" i="1"/>
  <c r="D73" i="1"/>
  <c r="D72" i="1"/>
  <c r="D70" i="1" l="1"/>
  <c r="D67" i="1"/>
  <c r="D62" i="1"/>
  <c r="D61" i="1"/>
  <c r="D31" i="1"/>
  <c r="B19" i="1" l="1"/>
  <c r="B26" i="1" l="1"/>
  <c r="D26" i="1" l="1"/>
  <c r="B52" i="1"/>
</calcChain>
</file>

<file path=xl/sharedStrings.xml><?xml version="1.0" encoding="utf-8"?>
<sst xmlns="http://schemas.openxmlformats.org/spreadsheetml/2006/main" count="121" uniqueCount="100">
  <si>
    <t>Please complete the yellow shaded items.</t>
  </si>
  <si>
    <t>STORMWATER MANAGEMENT PERMIT APPLICATION FORM</t>
  </si>
  <si>
    <t>I.  PROJECT INFORMATION</t>
  </si>
  <si>
    <t>Project name</t>
  </si>
  <si>
    <t>Contact person</t>
  </si>
  <si>
    <t>Phone number</t>
  </si>
  <si>
    <t>Date</t>
  </si>
  <si>
    <t>II.  DESIGN INFORMATION</t>
  </si>
  <si>
    <t>Site Characteristics</t>
  </si>
  <si>
    <r>
      <t>ft</t>
    </r>
    <r>
      <rPr>
        <vertAlign val="superscript"/>
        <sz val="13"/>
        <rFont val="Arial Narrow"/>
        <family val="2"/>
      </rPr>
      <t>2</t>
    </r>
  </si>
  <si>
    <t>% Impervious</t>
  </si>
  <si>
    <t>Peak Flow Calculations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</si>
  <si>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</si>
  <si>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r>
      <t>ft</t>
    </r>
    <r>
      <rPr>
        <vertAlign val="superscript"/>
        <sz val="13"/>
        <rFont val="Arial Narrow"/>
        <family val="2"/>
      </rPr>
      <t>3</t>
    </r>
  </si>
  <si>
    <t>Provided volume</t>
  </si>
  <si>
    <t>Basin Design Parameters</t>
  </si>
  <si>
    <t>days</t>
  </si>
  <si>
    <t>SHWT elevation</t>
  </si>
  <si>
    <t>fmsl</t>
  </si>
  <si>
    <t>Storage elevation</t>
  </si>
  <si>
    <t>Basin side slopes</t>
  </si>
  <si>
    <t>:1</t>
  </si>
  <si>
    <t>ft</t>
  </si>
  <si>
    <t>Basin Bottom Dimensions</t>
  </si>
  <si>
    <t>Basin length</t>
  </si>
  <si>
    <t>Basin width</t>
  </si>
  <si>
    <t>Additional Information</t>
  </si>
  <si>
    <t>Total runoff volume captured by basin</t>
  </si>
  <si>
    <t>ac-in</t>
  </si>
  <si>
    <t>Forebay provided</t>
  </si>
  <si>
    <t>Is basin in a recorded drainage easement?</t>
  </si>
  <si>
    <t>Does basin capture all runoff at ultimate build-out?</t>
  </si>
  <si>
    <t>Is a sediment depth indicator included?</t>
  </si>
  <si>
    <t>Does the basin include a drain?</t>
  </si>
  <si>
    <t>This form must be completely filled out, printed, initialed, and submitted.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</si>
  <si>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</si>
  <si>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r>
      <t xml:space="preserve">Drainage area </t>
    </r>
    <r>
      <rPr>
        <sz val="10"/>
        <rFont val="Arial Narrow"/>
        <family val="2"/>
      </rPr>
      <t>(Include both on- and off-site areas that flow to the DDB)</t>
    </r>
  </si>
  <si>
    <t>DRY EXTENDED DETENTION BASIN</t>
  </si>
  <si>
    <r>
      <t xml:space="preserve">Impervious surface area </t>
    </r>
    <r>
      <rPr>
        <sz val="10"/>
        <rFont val="Arial Narrow"/>
        <family val="2"/>
      </rPr>
      <t>(Include both on- and off-site areas that flow to the DDB)</t>
    </r>
  </si>
  <si>
    <r>
      <t xml:space="preserve">Pre-development </t>
    </r>
    <r>
      <rPr>
        <b/>
        <sz val="13"/>
        <rFont val="Arial Narrow"/>
        <family val="2"/>
      </rPr>
      <t>wooded 2-yr, 24-hr peak flow</t>
    </r>
  </si>
  <si>
    <t>Post-development 10-yr, 24-hr peak flow</t>
  </si>
  <si>
    <r>
      <t xml:space="preserve">Sediment storage volume provided </t>
    </r>
    <r>
      <rPr>
        <sz val="10"/>
        <rFont val="Arial Narrow"/>
        <family val="2"/>
      </rPr>
      <t>(At least 25% of total storage volume)</t>
    </r>
  </si>
  <si>
    <r>
      <t xml:space="preserve">Basin bottom elevation </t>
    </r>
    <r>
      <rPr>
        <sz val="10"/>
        <rFont val="Arial Narrow"/>
        <family val="2"/>
      </rPr>
      <t>(Must be at least 2 feet separation between bottom &amp; SHWT)</t>
    </r>
  </si>
  <si>
    <r>
      <t xml:space="preserve">Top elevation </t>
    </r>
    <r>
      <rPr>
        <sz val="10"/>
        <rFont val="Arial Narrow"/>
        <family val="2"/>
      </rPr>
      <t>(Maximum of 10 feet)</t>
    </r>
  </si>
  <si>
    <r>
      <t xml:space="preserve">Freeboard provided </t>
    </r>
    <r>
      <rPr>
        <sz val="10"/>
        <rFont val="Arial Narrow"/>
        <family val="2"/>
      </rPr>
      <t>(At least 1 foot)</t>
    </r>
  </si>
  <si>
    <r>
      <t xml:space="preserve">Drawdown time </t>
    </r>
    <r>
      <rPr>
        <sz val="10"/>
        <rFont val="Arial Narrow"/>
        <family val="2"/>
      </rPr>
      <t>(Between 2 - 5 days)</t>
    </r>
  </si>
  <si>
    <r>
      <t xml:space="preserve">Length to width ratio </t>
    </r>
    <r>
      <rPr>
        <sz val="10"/>
        <rFont val="Arial Narrow"/>
        <family val="2"/>
      </rPr>
      <t>(Minimum of 1.5:1; 3:1 is preferred)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</si>
  <si>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</si>
  <si>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</si>
  <si>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</si>
  <si>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</si>
  <si>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</si>
  <si>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1.  Plans (1" - 50' or larger) of the entire site showing:
- Design at ultimate build-out,
- Off-site drainage (if applicable),
- Delineated drainage basins (include Rational C or Curve Number, CN per basin),
- Basin dimensions,
- Pretreatment systems (if applicable),
- Forebay (if applicable), 
- High flow bypass system,
- Maintenance access, 
- Proposed drainage easement and public right of way (ROW), and
- Boundaries of drainage easement. </t>
  </si>
  <si>
    <t xml:space="preserve">2.  Plan details (1" = 30' or larger) for the DDB showing:     
- Basin dimensions,
- Forebay (if applicable), 
- High flow bypass system,  
- Outlet structure,
- Flow distribution detail for basin inflow, and
- Vegetation specifications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</si>
  <si>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DDB (1" = 20' or larger) showing:        
- Side slopes, 
- Pretreatment (if applicable) and treatment areas, and
- Inlet and outlet structures</t>
  </si>
  <si>
    <t>4.  A construction sequence that shows how the DDB will be protected from sediment until the entire drainage area is stabilized.</t>
  </si>
  <si>
    <t>5.  The supporting calculations.</t>
  </si>
  <si>
    <t>6.  A soils report that is based upon actual field investigations, soil borings, and infiltration tests</t>
  </si>
  <si>
    <r>
      <t xml:space="preserve">7.  A detailed description for the operation and maintenance of the DDB. Refer to the </t>
    </r>
    <r>
      <rPr>
        <i/>
        <sz val="12"/>
        <rFont val="Arial Narrow"/>
        <family val="2"/>
      </rPr>
      <t>Currituck County Stormwater Manual Appendix B - Sample Maintenance Plan</t>
    </r>
  </si>
  <si>
    <t>Pre/Post peak control</t>
  </si>
  <si>
    <t>%</t>
  </si>
  <si>
    <t>Project within 0.5 miles &amp; draining to SA Waters</t>
  </si>
  <si>
    <t>Storage Volume</t>
  </si>
  <si>
    <t>DA</t>
  </si>
  <si>
    <t>ac</t>
  </si>
  <si>
    <t>IA</t>
  </si>
  <si>
    <t>Rv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</si>
  <si>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</si>
  <si>
    <t>Outlet Design</t>
  </si>
  <si>
    <t>Drawdown through orifice?</t>
  </si>
  <si>
    <t>Diameter of orifice (if circular)</t>
  </si>
  <si>
    <t>in</t>
  </si>
  <si>
    <r>
      <t xml:space="preserve">Area of orifice (if-non-circular) </t>
    </r>
    <r>
      <rPr>
        <sz val="10"/>
        <rFont val="Arial Narrow"/>
        <family val="2"/>
      </rPr>
      <t>(Only fill out if non-circular orifice is used)</t>
    </r>
  </si>
  <si>
    <r>
      <t>in</t>
    </r>
    <r>
      <rPr>
        <vertAlign val="superscript"/>
        <sz val="13"/>
        <rFont val="Arial Narrow"/>
        <family val="2"/>
      </rPr>
      <t>2</t>
    </r>
  </si>
  <si>
    <r>
      <t>Coefficient of discharge (C</t>
    </r>
    <r>
      <rPr>
        <vertAlign val="subscript"/>
        <sz val="13"/>
        <rFont val="Arial Narrow"/>
        <family val="2"/>
      </rPr>
      <t>D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(Refer to reference table on next tab)</t>
    </r>
  </si>
  <si>
    <t>(unitless)</t>
  </si>
  <si>
    <r>
      <t>Driving head (H</t>
    </r>
    <r>
      <rPr>
        <vertAlign val="subscript"/>
        <sz val="13"/>
        <rFont val="Arial Narrow"/>
        <family val="2"/>
      </rPr>
      <t>o</t>
    </r>
    <r>
      <rPr>
        <sz val="13"/>
        <rFont val="Arial Narrow"/>
        <family val="2"/>
      </rPr>
      <t>)</t>
    </r>
  </si>
  <si>
    <r>
      <t>Cross-sectional area of the circular orifice, A</t>
    </r>
    <r>
      <rPr>
        <vertAlign val="subscript"/>
        <sz val="13"/>
        <rFont val="Arial Narrow"/>
        <family val="2"/>
      </rPr>
      <t>o</t>
    </r>
  </si>
  <si>
    <r>
      <t>Q</t>
    </r>
    <r>
      <rPr>
        <vertAlign val="subscript"/>
        <sz val="13"/>
        <rFont val="Arial Narrow"/>
        <family val="2"/>
      </rPr>
      <t>orifice</t>
    </r>
  </si>
  <si>
    <t>Drawdown through weir?</t>
  </si>
  <si>
    <t>Weir type</t>
  </si>
  <si>
    <t xml:space="preserve">  If V-notch: Weir orientation</t>
  </si>
  <si>
    <t>degrees</t>
  </si>
  <si>
    <r>
      <t xml:space="preserve"> Coefficient of discharge (C</t>
    </r>
    <r>
      <rPr>
        <vertAlign val="subscript"/>
        <sz val="13"/>
        <rFont val="Arial Narrow"/>
        <family val="2"/>
      </rPr>
      <t>v</t>
    </r>
    <r>
      <rPr>
        <sz val="13"/>
        <rFont val="Arial Narrow"/>
        <family val="2"/>
      </rPr>
      <t>)</t>
    </r>
  </si>
  <si>
    <r>
      <t>Coefficient of discharge (C</t>
    </r>
    <r>
      <rPr>
        <vertAlign val="subscript"/>
        <sz val="13"/>
        <rFont val="Arial Narrow"/>
        <family val="2"/>
      </rPr>
      <t>w</t>
    </r>
    <r>
      <rPr>
        <sz val="13"/>
        <rFont val="Arial Narrow"/>
        <family val="2"/>
      </rPr>
      <t xml:space="preserve">) </t>
    </r>
    <r>
      <rPr>
        <sz val="10"/>
        <rFont val="Arial Narrow"/>
        <family val="2"/>
      </rPr>
      <t>(Non V-notch weirs)</t>
    </r>
  </si>
  <si>
    <t>Length of weir (L)</t>
  </si>
  <si>
    <t>Driving head (H)</t>
  </si>
  <si>
    <r>
      <t>Q</t>
    </r>
    <r>
      <rPr>
        <vertAlign val="subscript"/>
        <sz val="13"/>
        <rFont val="Arial Narrow"/>
        <family val="2"/>
      </rPr>
      <t>weir</t>
    </r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</si>
  <si>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</si>
  <si>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t>Peak flow from the post-development 10-yr storm</t>
  </si>
  <si>
    <t>Pre/Post peak flow control</t>
  </si>
  <si>
    <t>Storage volume discharge rate (through discharge orifice or weir)</t>
  </si>
  <si>
    <t>Orifice Coefficients</t>
  </si>
  <si>
    <t>Entrance Condition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</si>
  <si>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</si>
  <si>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Typical value</t>
  </si>
  <si>
    <t>Square-edged entrance</t>
  </si>
  <si>
    <t>Concrete pipe, grooved end</t>
  </si>
  <si>
    <t>Corrugated metal pipe, mitred to slope</t>
  </si>
  <si>
    <t>Corrugated metal pipe, projecting from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</si>
</sst>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vertAlign val="superscript"/>
      <sz val="13"/>
      <name val="Arial Narrow"/>
      <family val="2"/>
    </font>
    <font>
      <b/>
      <sz val="13"/>
      <name val="Arial Narrow"/>
      <family val="2"/>
    </font>
    <font>
      <b/>
      <sz val="18"/>
      <color indexed="18"/>
      <name val="Arial Narrow"/>
      <family val="2"/>
    </font>
    <font>
      <i/>
      <sz val="14"/>
      <name val="Arial Narrow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sz val="10"/>
      <name val="Arial"/>
      <family val="2"/>
    </font>
    <font>
      <sz val="13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vertAlign val="subscript"/>
      <sz val="13"/>
      <name val="Arial Narrow"/>
      <family val="2"/>
    </font>
    <font>
      <b/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2" borderId="0" xfId="1" applyFont="1" applyFill="1"/>
    <xf numFmtId="0" fontId="5" fillId="0" borderId="0" xfId="1" applyFont="1"/>
    <xf numFmtId="0" fontId="2" fillId="0" borderId="0" xfId="1" applyFont="1" applyBorder="1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3" borderId="0" xfId="1" applyFont="1" applyFill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2" fillId="4" borderId="2" xfId="1" applyFont="1" applyFill="1" applyBorder="1" applyAlignment="1">
      <alignment vertical="center"/>
    </xf>
    <xf numFmtId="0" fontId="2" fillId="4" borderId="3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4" fontId="5" fillId="2" borderId="4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4" fontId="5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0" fillId="0" borderId="0" xfId="0"/>
    <xf numFmtId="0" fontId="6" fillId="4" borderId="3" xfId="1" applyFont="1" applyFill="1" applyBorder="1"/>
    <xf numFmtId="0" fontId="6" fillId="4" borderId="2" xfId="1" applyFont="1" applyFill="1" applyBorder="1" applyAlignment="1">
      <alignment horizontal="right"/>
    </xf>
    <xf numFmtId="0" fontId="2" fillId="5" borderId="0" xfId="1" applyFont="1" applyFill="1"/>
    <xf numFmtId="0" fontId="5" fillId="5" borderId="0" xfId="1" applyFont="1" applyFill="1" applyAlignment="1">
      <alignment horizontal="left" vertical="center" wrapText="1"/>
    </xf>
    <xf numFmtId="0" fontId="3" fillId="4" borderId="1" xfId="1" applyFont="1" applyFill="1" applyBorder="1" applyAlignment="1">
      <alignment wrapText="1"/>
    </xf>
    <xf numFmtId="4" fontId="2" fillId="2" borderId="7" xfId="1" applyNumberFormat="1" applyFont="1" applyFill="1" applyBorder="1" applyAlignment="1" applyProtection="1">
      <alignment horizontal="left" vertical="top" wrapText="1"/>
      <protection locked="0"/>
    </xf>
    <xf numFmtId="4" fontId="2" fillId="2" borderId="2" xfId="1" applyNumberFormat="1" applyFont="1" applyFill="1" applyBorder="1" applyAlignment="1" applyProtection="1">
      <alignment horizontal="left" vertical="top" wrapText="1"/>
      <protection locked="0"/>
    </xf>
    <xf numFmtId="0" fontId="2" fillId="0" borderId="8" xfId="1" applyFont="1" applyBorder="1" applyAlignment="1"/>
    <xf numFmtId="0" fontId="2" fillId="0" borderId="9" xfId="1" applyFont="1" applyBorder="1" applyAlignment="1"/>
    <xf numFmtId="0" fontId="2" fillId="0" borderId="9" xfId="1" applyFont="1" applyBorder="1" applyAlignment="1">
      <alignment vertical="top"/>
    </xf>
    <xf numFmtId="0" fontId="9" fillId="5" borderId="0" xfId="1" applyFont="1" applyFill="1" applyAlignment="1">
      <alignment horizontal="center" vertical="center"/>
    </xf>
    <xf numFmtId="4" fontId="5" fillId="0" borderId="5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5" fillId="0" borderId="0" xfId="5" applyFont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2" fillId="6" borderId="0" xfId="1" applyFont="1" applyFill="1" applyAlignment="1">
      <alignment vertical="center" wrapText="1"/>
    </xf>
    <xf numFmtId="4" fontId="5" fillId="6" borderId="4" xfId="1" applyNumberFormat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>
      <alignment vertical="center"/>
    </xf>
    <xf numFmtId="0" fontId="0" fillId="6" borderId="0" xfId="0" applyFill="1"/>
    <xf numFmtId="0" fontId="5" fillId="6" borderId="0" xfId="1" applyFont="1" applyFill="1" applyAlignment="1">
      <alignment vertical="center"/>
    </xf>
    <xf numFmtId="0" fontId="2" fillId="6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4" fontId="2" fillId="2" borderId="0" xfId="1" applyNumberFormat="1" applyFont="1" applyFill="1" applyAlignment="1">
      <alignment horizontal="right" vertical="center" wrapText="1"/>
    </xf>
    <xf numFmtId="4" fontId="2" fillId="3" borderId="0" xfId="1" applyNumberFormat="1" applyFont="1" applyFill="1" applyAlignment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/>
    </xf>
    <xf numFmtId="4" fontId="5" fillId="2" borderId="4" xfId="3" applyNumberFormat="1" applyFont="1" applyFill="1" applyBorder="1" applyAlignment="1" applyProtection="1">
      <alignment horizontal="right" vertical="center" wrapText="1"/>
      <protection locked="0"/>
    </xf>
    <xf numFmtId="4" fontId="5" fillId="6" borderId="0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 applyProtection="1">
      <alignment horizontal="center" vertical="center"/>
    </xf>
    <xf numFmtId="4" fontId="5" fillId="0" borderId="5" xfId="1" applyNumberFormat="1" applyFont="1" applyFill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4" fontId="5" fillId="0" borderId="4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5" fillId="2" borderId="5" xfId="1" applyNumberFormat="1" applyFont="1" applyFill="1" applyBorder="1" applyAlignment="1" applyProtection="1">
      <alignment horizontal="center" vertical="center"/>
      <protection locked="0"/>
    </xf>
    <xf numFmtId="4" fontId="6" fillId="4" borderId="2" xfId="1" applyNumberFormat="1" applyFont="1" applyFill="1" applyBorder="1"/>
    <xf numFmtId="4" fontId="0" fillId="0" borderId="0" xfId="0" applyNumberFormat="1"/>
    <xf numFmtId="0" fontId="0" fillId="0" borderId="0" xfId="0"/>
    <xf numFmtId="0" fontId="5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4" fontId="5" fillId="2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5" fillId="0" borderId="0" xfId="5" applyFont="1" applyAlignment="1">
      <alignment vertical="center" wrapText="1"/>
    </xf>
    <xf numFmtId="0" fontId="5" fillId="0" borderId="0" xfId="5" applyFont="1" applyFill="1" applyAlignment="1">
      <alignment horizontal="left" vertical="center" indent="2"/>
    </xf>
    <xf numFmtId="0" fontId="5" fillId="0" borderId="0" xfId="5" applyFont="1" applyFill="1" applyAlignment="1">
      <alignment horizontal="center"/>
    </xf>
    <xf numFmtId="0" fontId="5" fillId="0" borderId="0" xfId="5" applyFont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 applyAlignment="1">
      <alignment vertical="center"/>
    </xf>
    <xf numFmtId="0" fontId="5" fillId="7" borderId="0" xfId="5" applyFont="1" applyFill="1" applyBorder="1" applyAlignment="1">
      <alignment vertical="center"/>
    </xf>
    <xf numFmtId="0" fontId="5" fillId="0" borderId="0" xfId="5" applyFont="1" applyAlignment="1">
      <alignment horizontal="left" vertical="center" indent="1"/>
    </xf>
    <xf numFmtId="0" fontId="5" fillId="7" borderId="0" xfId="5" applyFont="1" applyFill="1" applyAlignment="1">
      <alignment horizontal="center"/>
    </xf>
    <xf numFmtId="0" fontId="5" fillId="0" borderId="0" xfId="5" applyFont="1" applyFill="1" applyAlignment="1">
      <alignment vertical="center" wrapText="1"/>
    </xf>
    <xf numFmtId="0" fontId="5" fillId="0" borderId="0" xfId="5" applyFont="1" applyAlignment="1">
      <alignment horizontal="left" vertical="center" wrapText="1" indent="1"/>
    </xf>
    <xf numFmtId="0" fontId="5" fillId="7" borderId="0" xfId="5" applyFont="1" applyFill="1" applyAlignment="1">
      <alignment horizontal="left" vertical="center" indent="2"/>
    </xf>
    <xf numFmtId="0" fontId="5" fillId="2" borderId="4" xfId="5" applyFont="1" applyFill="1" applyBorder="1" applyAlignment="1" applyProtection="1">
      <alignment horizontal="center" vertical="center"/>
      <protection locked="0"/>
    </xf>
    <xf numFmtId="2" fontId="5" fillId="2" borderId="4" xfId="5" applyNumberFormat="1" applyFont="1" applyFill="1" applyBorder="1" applyAlignment="1" applyProtection="1">
      <alignment horizontal="right" vertical="center" wrapText="1"/>
      <protection locked="0"/>
    </xf>
    <xf numFmtId="2" fontId="5" fillId="2" borderId="2" xfId="5" applyNumberFormat="1" applyFont="1" applyFill="1" applyBorder="1" applyAlignment="1" applyProtection="1">
      <alignment horizontal="right" vertical="center" wrapText="1"/>
      <protection locked="0"/>
    </xf>
    <xf numFmtId="164" fontId="5" fillId="2" borderId="4" xfId="5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5" applyNumberFormat="1" applyFont="1" applyFill="1" applyBorder="1" applyAlignment="1">
      <alignment horizontal="center" vertical="center"/>
    </xf>
    <xf numFmtId="165" fontId="5" fillId="7" borderId="0" xfId="5" applyNumberFormat="1" applyFont="1" applyFill="1" applyBorder="1" applyAlignment="1">
      <alignment horizontal="center" vertical="center"/>
    </xf>
    <xf numFmtId="0" fontId="5" fillId="7" borderId="0" xfId="5" applyFont="1" applyFill="1" applyAlignment="1">
      <alignment horizontal="center"/>
    </xf>
    <xf numFmtId="0" fontId="0" fillId="0" borderId="0" xfId="0"/>
    <xf numFmtId="4" fontId="5" fillId="0" borderId="4" xfId="1" applyNumberFormat="1" applyFont="1" applyFill="1" applyBorder="1" applyAlignment="1" applyProtection="1">
      <alignment horizontal="center" vertical="center"/>
    </xf>
    <xf numFmtId="2" fontId="5" fillId="0" borderId="4" xfId="5" applyNumberFormat="1" applyFont="1" applyFill="1" applyBorder="1" applyAlignment="1" applyProtection="1">
      <alignment horizontal="center" vertical="center"/>
    </xf>
    <xf numFmtId="0" fontId="5" fillId="7" borderId="0" xfId="5" applyFont="1" applyFill="1" applyAlignment="1">
      <alignment horizontal="center"/>
    </xf>
    <xf numFmtId="0" fontId="5" fillId="0" borderId="4" xfId="5" applyFont="1" applyFill="1" applyBorder="1" applyAlignment="1" applyProtection="1">
      <alignment horizontal="center" vertical="center"/>
    </xf>
    <xf numFmtId="0" fontId="16" fillId="0" borderId="0" xfId="0" applyFont="1"/>
    <xf numFmtId="2" fontId="0" fillId="0" borderId="0" xfId="0" applyNumberFormat="1"/>
    <xf numFmtId="165" fontId="5" fillId="7" borderId="0" xfId="5" applyNumberFormat="1" applyFont="1" applyFill="1" applyBorder="1" applyAlignment="1">
      <alignment horizontal="center" vertical="center"/>
    </xf>
    <xf numFmtId="4" fontId="5" fillId="0" borderId="2" xfId="5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10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2" fillId="0" borderId="0" xfId="1" applyFont="1" applyAlignment="1">
      <alignment vertical="top" wrapText="1"/>
    </xf>
    <xf numFmtId="4" fontId="2" fillId="2" borderId="7" xfId="1" applyNumberFormat="1" applyFont="1" applyFill="1" applyBorder="1" applyAlignment="1" applyProtection="1">
      <alignment horizontal="left" vertical="top" wrapText="1"/>
      <protection locked="0"/>
    </xf>
    <xf numFmtId="4" fontId="2" fillId="2" borderId="2" xfId="1" applyNumberFormat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5" fillId="5" borderId="5" xfId="1" applyFont="1" applyFill="1" applyBorder="1" applyAlignment="1">
      <alignment horizontal="left" vertical="center" wrapText="1"/>
    </xf>
    <xf numFmtId="0" fontId="5" fillId="5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9" fillId="5" borderId="0" xfId="1" applyFont="1" applyFill="1"/>
    <xf numFmtId="0" fontId="9" fillId="5" borderId="0" xfId="1" applyFont="1" applyFill="1" applyAlignment="1">
      <alignment horizontal="center" vertical="center"/>
    </xf>
    <xf numFmtId="4" fontId="2" fillId="2" borderId="6" xfId="1" applyNumberFormat="1" applyFont="1" applyFill="1" applyBorder="1" applyAlignment="1" applyProtection="1">
      <alignment horizontal="left" vertical="top" wrapText="1"/>
      <protection locked="0"/>
    </xf>
    <xf numFmtId="4" fontId="2" fillId="2" borderId="4" xfId="1" applyNumberFormat="1" applyFont="1" applyFill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>
      <alignment horizontal="center"/>
    </xf>
  </cellXfs>
  <cellStyles count="9">
    <cellStyle name="Normal" xfId="0" builtinId="0"/>
    <cellStyle name="Normal 2" xfId="1"/>
    <cellStyle name="Normal 2 2" xfId="5"/>
    <cellStyle name="Normal 2 3" xfId="4"/>
    <cellStyle name="Normal 2 4" xfId="3"/>
    <cellStyle name="Normal 2 4 2" xfId="8"/>
    <cellStyle name="Normal 2 4 3" xfId="7"/>
    <cellStyle name="Normal 3" xfId="2"/>
    <cellStyle name="Normal 3 2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65" workbookViewId="0">
      <selection activeCell="K71" sqref="K71"/>
    </sheetView>
  </sheetViews>
  <sheetFormatPr defaultRowHeight="15" x14ac:dyDescent="0.25"/>
  <cols>
    <col min="1" max="1" width="54.7109375" customWidth="1"/>
    <col min="2" max="2" width="25.140625" style="71" customWidth="1"/>
    <col min="3" max="3" width="12.7109375" customWidth="1"/>
    <col min="4" max="4" width="44.85546875" customWidth="1"/>
    <col min="5" max="5" width="0" hidden="1" customWidth="1"/>
  </cols>
  <sheetData>
    <row r="1" spans="1:5" ht="15.75" x14ac:dyDescent="0.25">
      <c r="A1" s="2" t="s">
        <v>0</v>
      </c>
      <c r="B1" s="57"/>
      <c r="C1" s="7"/>
      <c r="D1" s="8"/>
      <c r="E1" s="1"/>
    </row>
    <row r="2" spans="1:5" ht="18" x14ac:dyDescent="0.25">
      <c r="A2" s="111" t="s">
        <v>1</v>
      </c>
      <c r="B2" s="111"/>
      <c r="C2" s="111"/>
      <c r="D2" s="111"/>
      <c r="E2" s="1"/>
    </row>
    <row r="3" spans="1:5" ht="23.25" x14ac:dyDescent="0.25">
      <c r="A3" s="110" t="s">
        <v>37</v>
      </c>
      <c r="B3" s="110"/>
      <c r="C3" s="110"/>
      <c r="D3" s="110"/>
      <c r="E3" s="1"/>
    </row>
    <row r="4" spans="1:5" ht="18" x14ac:dyDescent="0.25">
      <c r="A4" s="112" t="s">
        <v>34</v>
      </c>
      <c r="B4" s="112"/>
      <c r="C4" s="112"/>
      <c r="D4" s="112"/>
      <c r="E4" s="23"/>
    </row>
    <row r="5" spans="1:5" ht="15.75" x14ac:dyDescent="0.25">
      <c r="A5" s="9"/>
      <c r="B5" s="58"/>
      <c r="C5" s="10"/>
      <c r="D5" s="9"/>
      <c r="E5" s="1"/>
    </row>
    <row r="6" spans="1:5" ht="18" x14ac:dyDescent="0.25">
      <c r="A6" s="11" t="s">
        <v>2</v>
      </c>
      <c r="B6" s="59"/>
      <c r="C6" s="12"/>
      <c r="D6" s="13"/>
      <c r="E6" s="5"/>
    </row>
    <row r="7" spans="1:5" ht="17.25" x14ac:dyDescent="0.25">
      <c r="A7" s="6" t="s">
        <v>3</v>
      </c>
      <c r="B7" s="117"/>
      <c r="C7" s="118"/>
      <c r="D7" s="118"/>
      <c r="E7" s="14"/>
    </row>
    <row r="8" spans="1:5" ht="17.25" x14ac:dyDescent="0.25">
      <c r="A8" s="6" t="s">
        <v>4</v>
      </c>
      <c r="B8" s="119"/>
      <c r="C8" s="120"/>
      <c r="D8" s="120"/>
      <c r="E8" s="14"/>
    </row>
    <row r="9" spans="1:5" ht="17.25" x14ac:dyDescent="0.25">
      <c r="A9" s="6" t="s">
        <v>5</v>
      </c>
      <c r="B9" s="119"/>
      <c r="C9" s="119"/>
      <c r="D9" s="119"/>
      <c r="E9" s="14"/>
    </row>
    <row r="10" spans="1:5" ht="17.25" x14ac:dyDescent="0.25">
      <c r="A10" s="6" t="s">
        <v>6</v>
      </c>
      <c r="B10" s="119"/>
      <c r="C10" s="119"/>
      <c r="D10" s="119"/>
      <c r="E10" s="14"/>
    </row>
    <row r="11" spans="1:5" ht="30" x14ac:dyDescent="0.25">
      <c r="A11" s="24" t="s">
        <v>35</v>
      </c>
      <c r="B11" s="116"/>
      <c r="C11" s="116"/>
      <c r="D11" s="116"/>
      <c r="E11" s="14"/>
    </row>
    <row r="12" spans="1:5" ht="15.75" x14ac:dyDescent="0.25">
      <c r="A12" s="5"/>
      <c r="B12" s="60"/>
      <c r="C12" s="5"/>
      <c r="D12" s="5"/>
      <c r="E12" s="14"/>
    </row>
    <row r="13" spans="1:5" ht="18" x14ac:dyDescent="0.25">
      <c r="A13" s="11" t="s">
        <v>7</v>
      </c>
      <c r="B13" s="59"/>
      <c r="C13" s="12"/>
      <c r="D13" s="13"/>
      <c r="E13" s="14"/>
    </row>
    <row r="14" spans="1:5" ht="17.25" x14ac:dyDescent="0.25">
      <c r="A14" s="15" t="s">
        <v>8</v>
      </c>
      <c r="B14" s="61"/>
      <c r="C14" s="16"/>
      <c r="D14" s="16"/>
      <c r="E14" s="16"/>
    </row>
    <row r="15" spans="1:5" ht="19.5" x14ac:dyDescent="0.25">
      <c r="A15" s="25" t="s">
        <v>36</v>
      </c>
      <c r="B15" s="18"/>
      <c r="C15" s="17" t="s">
        <v>9</v>
      </c>
      <c r="D15" s="16"/>
      <c r="E15" s="16"/>
    </row>
    <row r="16" spans="1:5" s="52" customFormat="1" ht="17.25" hidden="1" x14ac:dyDescent="0.25">
      <c r="A16" s="49" t="s">
        <v>63</v>
      </c>
      <c r="B16" s="50">
        <f>B15/43560</f>
        <v>0</v>
      </c>
      <c r="C16" s="51" t="s">
        <v>64</v>
      </c>
      <c r="D16" s="51"/>
      <c r="E16" s="51"/>
    </row>
    <row r="17" spans="1:5" ht="28.5" x14ac:dyDescent="0.25">
      <c r="A17" s="25" t="s">
        <v>38</v>
      </c>
      <c r="B17" s="19"/>
      <c r="C17" s="17" t="s">
        <v>9</v>
      </c>
      <c r="D17" s="16"/>
      <c r="E17" s="16"/>
    </row>
    <row r="18" spans="1:5" s="52" customFormat="1" ht="17.25" hidden="1" x14ac:dyDescent="0.25">
      <c r="A18" s="49" t="s">
        <v>65</v>
      </c>
      <c r="B18" s="50">
        <f>B17/43560</f>
        <v>0</v>
      </c>
      <c r="C18" s="51" t="s">
        <v>64</v>
      </c>
      <c r="D18" s="51"/>
      <c r="E18" s="51"/>
    </row>
    <row r="19" spans="1:5" ht="17.25" x14ac:dyDescent="0.25">
      <c r="A19" s="17" t="s">
        <v>10</v>
      </c>
      <c r="B19" s="43" t="str">
        <f>IF(B17="","",(B17/B15)*100)</f>
        <v/>
      </c>
      <c r="C19" s="17" t="s">
        <v>60</v>
      </c>
      <c r="D19" s="16"/>
      <c r="E19" s="16"/>
    </row>
    <row r="20" spans="1:5" s="26" customFormat="1" ht="37.5" customHeight="1" x14ac:dyDescent="0.25">
      <c r="A20" s="45" t="s">
        <v>61</v>
      </c>
      <c r="B20" s="62"/>
      <c r="C20" s="46"/>
      <c r="D20" s="46"/>
      <c r="E20" s="28"/>
    </row>
    <row r="21" spans="1:5" s="52" customFormat="1" ht="17.25" hidden="1" x14ac:dyDescent="0.25">
      <c r="A21" s="53" t="s">
        <v>66</v>
      </c>
      <c r="B21" s="63" t="e">
        <f>0.05+0.9*(B18/B16)</f>
        <v>#DIV/0!</v>
      </c>
      <c r="C21" s="51"/>
      <c r="D21" s="51"/>
      <c r="E21" s="54"/>
    </row>
    <row r="22" spans="1:5" s="44" customFormat="1" ht="17.25" x14ac:dyDescent="0.25">
      <c r="A22" s="6"/>
      <c r="B22" s="61"/>
      <c r="C22" s="17"/>
      <c r="D22" s="17"/>
      <c r="E22" s="28"/>
    </row>
    <row r="23" spans="1:5" ht="17.25" x14ac:dyDescent="0.25">
      <c r="A23" s="15" t="s">
        <v>11</v>
      </c>
      <c r="B23" s="61"/>
      <c r="C23" s="17"/>
      <c r="D23" s="17"/>
      <c r="E23" s="14"/>
    </row>
    <row r="24" spans="1:5" ht="19.5" x14ac:dyDescent="0.25">
      <c r="A24" s="6" t="s">
        <v>39</v>
      </c>
      <c r="B24" s="19"/>
      <c r="C24" s="17" t="s">
        <v>12</v>
      </c>
      <c r="D24" s="17"/>
      <c r="E24" s="14"/>
    </row>
    <row r="25" spans="1:5" ht="19.5" x14ac:dyDescent="0.25">
      <c r="A25" s="6" t="s">
        <v>40</v>
      </c>
      <c r="B25" s="19"/>
      <c r="C25" s="17" t="s">
        <v>12</v>
      </c>
      <c r="D25" s="17"/>
      <c r="E25" s="14"/>
    </row>
    <row r="26" spans="1:5" ht="19.5" x14ac:dyDescent="0.25">
      <c r="A26" s="6" t="s">
        <v>59</v>
      </c>
      <c r="B26" s="64" t="str">
        <f>IF(B25="","",(B25-B24))</f>
        <v/>
      </c>
      <c r="C26" s="17" t="s">
        <v>12</v>
      </c>
      <c r="D26" s="55" t="str">
        <f>IF(B26="","","Please provide routing calculations")</f>
        <v/>
      </c>
      <c r="E26" s="14"/>
    </row>
    <row r="27" spans="1:5" ht="17.25" x14ac:dyDescent="0.25">
      <c r="A27" s="6"/>
      <c r="B27" s="65"/>
      <c r="C27" s="6"/>
      <c r="D27" s="21"/>
      <c r="E27" s="5"/>
    </row>
    <row r="28" spans="1:5" ht="17.25" x14ac:dyDescent="0.25">
      <c r="A28" s="30" t="s">
        <v>62</v>
      </c>
      <c r="B28" s="66"/>
      <c r="C28" s="17"/>
      <c r="D28" s="21"/>
      <c r="E28" s="5"/>
    </row>
    <row r="29" spans="1:5" ht="19.5" x14ac:dyDescent="0.25">
      <c r="A29" s="56" t="s">
        <v>67</v>
      </c>
      <c r="B29" s="67" t="str">
        <f>IF(B15="","",3630*1.5*B21*B16)</f>
        <v/>
      </c>
      <c r="C29" s="6" t="s">
        <v>13</v>
      </c>
      <c r="D29" s="21"/>
      <c r="E29" s="5"/>
    </row>
    <row r="30" spans="1:5" ht="19.5" x14ac:dyDescent="0.25">
      <c r="A30" s="6" t="s">
        <v>14</v>
      </c>
      <c r="B30" s="19"/>
      <c r="C30" s="6" t="s">
        <v>13</v>
      </c>
      <c r="D30" s="21" t="str">
        <f>IF(B30="","",IF(B30&lt;B29,"Additional volume needed","OK"))</f>
        <v/>
      </c>
      <c r="E30" s="5"/>
    </row>
    <row r="31" spans="1:5" ht="30" x14ac:dyDescent="0.25">
      <c r="A31" s="29" t="s">
        <v>41</v>
      </c>
      <c r="B31" s="18"/>
      <c r="C31" s="6" t="s">
        <v>13</v>
      </c>
      <c r="D31" s="21" t="str">
        <f>IF(B31="","",IF(B31&lt;B30*0.25,"Increase to at least 25% of total volume","OK"))</f>
        <v/>
      </c>
      <c r="E31" s="5"/>
    </row>
    <row r="32" spans="1:5" ht="17.25" x14ac:dyDescent="0.25">
      <c r="A32" s="6"/>
      <c r="B32" s="61"/>
      <c r="C32" s="6"/>
      <c r="D32" s="21"/>
      <c r="E32" s="5"/>
    </row>
    <row r="33" spans="1:5" s="44" customFormat="1" ht="17.25" x14ac:dyDescent="0.25">
      <c r="A33" s="76" t="s">
        <v>68</v>
      </c>
      <c r="B33" s="61"/>
      <c r="C33" s="6"/>
      <c r="D33" s="21"/>
      <c r="E33" s="27"/>
    </row>
    <row r="34" spans="1:5" s="79" customFormat="1" ht="17.25" x14ac:dyDescent="0.3">
      <c r="A34" s="83" t="s">
        <v>69</v>
      </c>
      <c r="B34" s="96"/>
      <c r="C34" s="84"/>
      <c r="D34" s="109"/>
      <c r="E34" s="89">
        <f>IF(B34="Yes",1,0)</f>
        <v>0</v>
      </c>
    </row>
    <row r="35" spans="1:5" s="79" customFormat="1" ht="17.25" x14ac:dyDescent="0.3">
      <c r="A35" s="91" t="s">
        <v>70</v>
      </c>
      <c r="B35" s="94"/>
      <c r="C35" s="90" t="s">
        <v>71</v>
      </c>
      <c r="D35" s="109" t="str">
        <f>IF($B$34="","",IF($B$34="No","Do not fill out this section",""))</f>
        <v/>
      </c>
      <c r="E35" s="99">
        <f>IF(B35="",0,B35/12)</f>
        <v>0</v>
      </c>
    </row>
    <row r="36" spans="1:5" s="79" customFormat="1" ht="30" x14ac:dyDescent="0.3">
      <c r="A36" s="91" t="s">
        <v>72</v>
      </c>
      <c r="B36" s="94"/>
      <c r="C36" s="90" t="s">
        <v>73</v>
      </c>
      <c r="D36" s="109" t="str">
        <f>IF($B$34="","",IF($B$34="No","Do not fill out this section",""))</f>
        <v/>
      </c>
      <c r="E36" s="99">
        <f>IF(B36="",0,B36/12)</f>
        <v>0</v>
      </c>
    </row>
    <row r="37" spans="1:5" s="79" customFormat="1" ht="18.75" x14ac:dyDescent="0.3">
      <c r="A37" s="91" t="s">
        <v>74</v>
      </c>
      <c r="B37" s="94"/>
      <c r="C37" s="90" t="s">
        <v>75</v>
      </c>
      <c r="D37" s="109" t="str">
        <f>IF($B$34="","",IF($B$34="No","Do not fill out this section",""))</f>
        <v/>
      </c>
      <c r="E37" s="89"/>
    </row>
    <row r="38" spans="1:5" s="79" customFormat="1" ht="18.75" x14ac:dyDescent="0.3">
      <c r="A38" s="91" t="s">
        <v>76</v>
      </c>
      <c r="B38" s="95"/>
      <c r="C38" s="90" t="s">
        <v>22</v>
      </c>
      <c r="D38" s="109" t="str">
        <f>IF($B$34="","",IF($B$34="No","Do not fill out this section",""))</f>
        <v/>
      </c>
      <c r="E38" s="89"/>
    </row>
    <row r="39" spans="1:5" s="79" customFormat="1" ht="19.5" hidden="1" x14ac:dyDescent="0.3">
      <c r="A39" s="92" t="s">
        <v>77</v>
      </c>
      <c r="B39" s="98">
        <f>PI()*(E35/2)^2</f>
        <v>0</v>
      </c>
      <c r="C39" s="87" t="s">
        <v>9</v>
      </c>
      <c r="D39" s="109"/>
      <c r="E39" s="89"/>
    </row>
    <row r="40" spans="1:5" s="79" customFormat="1" ht="18.75" hidden="1" x14ac:dyDescent="0.3">
      <c r="A40" s="92" t="s">
        <v>78</v>
      </c>
      <c r="B40" s="107">
        <f>IF(E36=0,B37*B39*SQRT(2*32.2*B38),B37*E36*SQRT(2*32.2*B38))</f>
        <v>0</v>
      </c>
      <c r="C40" s="87"/>
      <c r="D40" s="109"/>
      <c r="E40" s="89"/>
    </row>
    <row r="41" spans="1:5" s="79" customFormat="1" ht="17.25" x14ac:dyDescent="0.3">
      <c r="A41" s="81"/>
      <c r="B41" s="97"/>
      <c r="C41" s="85"/>
      <c r="D41" s="109"/>
      <c r="E41" s="82"/>
    </row>
    <row r="42" spans="1:5" s="79" customFormat="1" ht="17.25" x14ac:dyDescent="0.3">
      <c r="A42" s="83" t="s">
        <v>79</v>
      </c>
      <c r="B42" s="96"/>
      <c r="C42" s="84"/>
      <c r="D42" s="109"/>
      <c r="E42" s="103">
        <f>IF(B42="Yes",1,0)</f>
        <v>0</v>
      </c>
    </row>
    <row r="43" spans="1:5" s="79" customFormat="1" ht="17.25" x14ac:dyDescent="0.3">
      <c r="A43" s="88" t="s">
        <v>80</v>
      </c>
      <c r="B43" s="93"/>
      <c r="C43" s="84"/>
      <c r="D43" s="109" t="str">
        <f t="shared" ref="D43:D48" si="0">IF($B$42="","",IF($B$42="No","Do not fill out this section",""))</f>
        <v/>
      </c>
      <c r="E43" s="103">
        <f>IF(B43="",0,IF(B43="Sharp-crested",3.33,IF(B43="Broad-crested",3,E44)))</f>
        <v>0</v>
      </c>
    </row>
    <row r="44" spans="1:5" s="79" customFormat="1" ht="17.25" x14ac:dyDescent="0.3">
      <c r="A44" s="88" t="s">
        <v>81</v>
      </c>
      <c r="B44" s="93"/>
      <c r="C44" s="84" t="s">
        <v>82</v>
      </c>
      <c r="D44" s="109" t="str">
        <f t="shared" si="0"/>
        <v/>
      </c>
      <c r="E44" s="89">
        <f>IF(B44="",0,IF(B44=90,2.5,IF(B44=60,1.44,1.03)))</f>
        <v>0</v>
      </c>
    </row>
    <row r="45" spans="1:5" s="79" customFormat="1" ht="18.75" x14ac:dyDescent="0.3">
      <c r="A45" s="88" t="s">
        <v>83</v>
      </c>
      <c r="B45" s="104" t="str">
        <f>IF(B44="","",D44)</f>
        <v/>
      </c>
      <c r="C45" s="84" t="s">
        <v>75</v>
      </c>
      <c r="D45" s="109" t="str">
        <f t="shared" si="0"/>
        <v/>
      </c>
      <c r="E45" s="89"/>
    </row>
    <row r="46" spans="1:5" s="72" customFormat="1" ht="18.75" x14ac:dyDescent="0.3">
      <c r="A46" s="88" t="s">
        <v>84</v>
      </c>
      <c r="B46" s="102" t="str">
        <f>IF(B43="","",IF(B43="Sharp-crested",3.33,3))</f>
        <v/>
      </c>
      <c r="C46" s="84"/>
      <c r="D46" s="109" t="str">
        <f t="shared" si="0"/>
        <v/>
      </c>
      <c r="E46" s="89"/>
    </row>
    <row r="47" spans="1:5" s="72" customFormat="1" ht="17.25" x14ac:dyDescent="0.3">
      <c r="A47" s="88" t="s">
        <v>85</v>
      </c>
      <c r="B47" s="93"/>
      <c r="C47" s="84" t="s">
        <v>22</v>
      </c>
      <c r="D47" s="109" t="str">
        <f t="shared" si="0"/>
        <v/>
      </c>
      <c r="E47" s="89"/>
    </row>
    <row r="48" spans="1:5" s="72" customFormat="1" ht="17.25" x14ac:dyDescent="0.3">
      <c r="A48" s="88" t="s">
        <v>86</v>
      </c>
      <c r="B48" s="93"/>
      <c r="C48" s="84" t="s">
        <v>22</v>
      </c>
      <c r="D48" s="109" t="str">
        <f t="shared" si="0"/>
        <v/>
      </c>
      <c r="E48" s="89"/>
    </row>
    <row r="49" spans="1:5" s="72" customFormat="1" ht="18.75" hidden="1" x14ac:dyDescent="0.3">
      <c r="A49" s="92" t="s">
        <v>87</v>
      </c>
      <c r="B49" s="107" t="e">
        <f>IF(B43="V-notch",B45*(B48)^(5/2),B46*B47*(B48)^1.5)</f>
        <v>#VALUE!</v>
      </c>
      <c r="C49" s="87"/>
      <c r="D49" s="109"/>
      <c r="E49" s="89"/>
    </row>
    <row r="50" spans="1:5" s="72" customFormat="1" ht="19.5" x14ac:dyDescent="0.3">
      <c r="A50" s="80" t="s">
        <v>88</v>
      </c>
      <c r="B50" s="108" t="str">
        <f>IF(B24="","",B24)</f>
        <v/>
      </c>
      <c r="C50" s="86" t="s">
        <v>12</v>
      </c>
      <c r="D50" s="109"/>
      <c r="E50" s="89"/>
    </row>
    <row r="51" spans="1:5" s="72" customFormat="1" ht="19.5" x14ac:dyDescent="0.3">
      <c r="A51" s="80" t="s">
        <v>89</v>
      </c>
      <c r="B51" s="108" t="str">
        <f>IF(B25="","",B25)</f>
        <v/>
      </c>
      <c r="C51" s="85" t="s">
        <v>12</v>
      </c>
      <c r="D51" s="109"/>
      <c r="E51" s="89"/>
    </row>
    <row r="52" spans="1:5" s="72" customFormat="1" ht="19.5" x14ac:dyDescent="0.3">
      <c r="A52" s="83" t="s">
        <v>90</v>
      </c>
      <c r="B52" s="108" t="str">
        <f>IF(B26="","",B26)</f>
        <v/>
      </c>
      <c r="C52" s="84" t="s">
        <v>12</v>
      </c>
      <c r="D52" s="109"/>
      <c r="E52" s="89"/>
    </row>
    <row r="53" spans="1:5" s="44" customFormat="1" ht="34.5" x14ac:dyDescent="0.3">
      <c r="A53" s="80" t="s">
        <v>91</v>
      </c>
      <c r="B53" s="108" t="str">
        <f>IF(E34=1,B40,IF(E42=1,B49,""))</f>
        <v/>
      </c>
      <c r="C53" s="83" t="s">
        <v>12</v>
      </c>
      <c r="D53" s="109"/>
      <c r="E53" s="89"/>
    </row>
    <row r="54" spans="1:5" s="44" customFormat="1" ht="17.25" x14ac:dyDescent="0.25">
      <c r="A54" s="75"/>
      <c r="B54" s="61"/>
      <c r="C54" s="75"/>
      <c r="D54" s="77"/>
      <c r="E54" s="27"/>
    </row>
    <row r="55" spans="1:5" ht="17.25" x14ac:dyDescent="0.25">
      <c r="A55" s="15" t="s">
        <v>15</v>
      </c>
      <c r="B55" s="68"/>
      <c r="C55" s="27"/>
      <c r="D55" s="75"/>
      <c r="E55" s="27"/>
    </row>
    <row r="56" spans="1:5" ht="17.25" x14ac:dyDescent="0.25">
      <c r="A56" s="75" t="s">
        <v>45</v>
      </c>
      <c r="B56" s="101" t="str">
        <f>IF(B53="","",(B30/(B53*3600)))</f>
        <v/>
      </c>
      <c r="C56" s="74" t="s">
        <v>16</v>
      </c>
      <c r="D56" s="77" t="str">
        <f>IF(B56="","",IF(B56&lt;2,"Drawdown time too short; Minimum 2 days",IF(B56&gt;5,"Drawdown time too long; Maximum 5 days","OK")))</f>
        <v/>
      </c>
      <c r="E56" s="28"/>
    </row>
    <row r="57" spans="1:5" ht="17.25" x14ac:dyDescent="0.25">
      <c r="A57" s="75" t="s">
        <v>17</v>
      </c>
      <c r="B57" s="18"/>
      <c r="C57" s="75" t="s">
        <v>18</v>
      </c>
      <c r="D57" s="75"/>
      <c r="E57" s="27"/>
    </row>
    <row r="58" spans="1:5" ht="30" x14ac:dyDescent="0.25">
      <c r="A58" s="73" t="s">
        <v>42</v>
      </c>
      <c r="B58" s="18"/>
      <c r="C58" s="75" t="s">
        <v>18</v>
      </c>
      <c r="D58" s="20" t="str">
        <f>IF(B58="","",IF(B58-B57&lt;2,"Minimum 2 feet above SHWT; Raise basin bottom","OK"))</f>
        <v/>
      </c>
      <c r="E58" s="27"/>
    </row>
    <row r="59" spans="1:5" ht="17.25" x14ac:dyDescent="0.25">
      <c r="A59" s="75" t="s">
        <v>19</v>
      </c>
      <c r="B59" s="78"/>
      <c r="C59" s="75" t="s">
        <v>18</v>
      </c>
      <c r="D59" s="75"/>
      <c r="E59" s="27"/>
    </row>
    <row r="60" spans="1:5" ht="17.25" x14ac:dyDescent="0.25">
      <c r="A60" s="75" t="s">
        <v>20</v>
      </c>
      <c r="B60" s="78"/>
      <c r="C60" s="74" t="s">
        <v>21</v>
      </c>
      <c r="D60" s="20" t="str">
        <f>IF(B60="","",IF(B60&lt;3,"Side slopes are too steep; Maximum 3:1","OK"))</f>
        <v/>
      </c>
      <c r="E60" s="28"/>
    </row>
    <row r="61" spans="1:5" ht="17.25" x14ac:dyDescent="0.25">
      <c r="A61" s="6" t="s">
        <v>43</v>
      </c>
      <c r="B61" s="18"/>
      <c r="C61" s="6" t="s">
        <v>18</v>
      </c>
      <c r="D61" s="20" t="str">
        <f>IF(B61="","",IF(B61-B58&gt;10,"Maximum depth allowed is 10 feet; Basin too deep.","OK"))</f>
        <v/>
      </c>
      <c r="E61" s="5"/>
    </row>
    <row r="62" spans="1:5" ht="17.25" x14ac:dyDescent="0.25">
      <c r="A62" s="6" t="s">
        <v>44</v>
      </c>
      <c r="B62" s="19"/>
      <c r="C62" s="6" t="s">
        <v>22</v>
      </c>
      <c r="D62" s="20" t="str">
        <f>IF(B62="","",IF(B62&lt;1,"Minimum freeboard required is 1 foot","OK"))</f>
        <v/>
      </c>
      <c r="E62" s="5"/>
    </row>
    <row r="63" spans="1:5" ht="17.25" x14ac:dyDescent="0.25">
      <c r="A63" s="6"/>
      <c r="B63" s="61"/>
      <c r="C63" s="6"/>
      <c r="D63" s="6"/>
      <c r="E63" s="5"/>
    </row>
    <row r="64" spans="1:5" ht="17.25" x14ac:dyDescent="0.25">
      <c r="A64" s="15" t="s">
        <v>23</v>
      </c>
      <c r="B64" s="60"/>
      <c r="C64" s="5"/>
      <c r="D64" s="6"/>
      <c r="E64" s="5"/>
    </row>
    <row r="65" spans="1:5" ht="17.25" x14ac:dyDescent="0.25">
      <c r="A65" s="6" t="s">
        <v>24</v>
      </c>
      <c r="B65" s="18"/>
      <c r="C65" s="6" t="s">
        <v>22</v>
      </c>
      <c r="D65" s="21"/>
      <c r="E65" s="5"/>
    </row>
    <row r="66" spans="1:5" ht="17.25" x14ac:dyDescent="0.25">
      <c r="A66" s="6" t="s">
        <v>25</v>
      </c>
      <c r="B66" s="19"/>
      <c r="C66" s="6" t="s">
        <v>22</v>
      </c>
      <c r="D66" s="5"/>
      <c r="E66" s="5"/>
    </row>
    <row r="67" spans="1:5" ht="17.25" x14ac:dyDescent="0.25">
      <c r="A67" s="6" t="s">
        <v>46</v>
      </c>
      <c r="B67" s="19"/>
      <c r="C67" s="6" t="s">
        <v>21</v>
      </c>
      <c r="D67" s="20" t="str">
        <f>IF(B67="","",IF(B67&lt;1.5,"Increase length to width ratio to at least 1.5:1","OK"))</f>
        <v/>
      </c>
      <c r="E67" s="5"/>
    </row>
    <row r="68" spans="1:5" ht="17.25" x14ac:dyDescent="0.25">
      <c r="A68" s="6"/>
      <c r="B68" s="61"/>
      <c r="C68" s="6"/>
      <c r="D68" s="6"/>
      <c r="E68" s="5"/>
    </row>
    <row r="69" spans="1:5" ht="17.25" x14ac:dyDescent="0.25">
      <c r="A69" s="15" t="s">
        <v>26</v>
      </c>
      <c r="B69" s="61"/>
      <c r="C69" s="6"/>
      <c r="D69" s="6"/>
      <c r="E69" s="5"/>
    </row>
    <row r="70" spans="1:5" ht="17.25" x14ac:dyDescent="0.25">
      <c r="A70" s="17" t="s">
        <v>27</v>
      </c>
      <c r="B70" s="22"/>
      <c r="C70" s="17" t="s">
        <v>28</v>
      </c>
      <c r="D70" s="20" t="str">
        <f>IF(B70="","",IF(B70&gt;10,"Forebay is required","Forebay not required"))</f>
        <v/>
      </c>
      <c r="E70" s="5"/>
    </row>
    <row r="71" spans="1:5" ht="36.75" customHeight="1" x14ac:dyDescent="0.25">
      <c r="A71" s="6" t="s">
        <v>29</v>
      </c>
      <c r="B71" s="69"/>
      <c r="C71" s="17"/>
      <c r="D71" s="47"/>
      <c r="E71" s="14"/>
    </row>
    <row r="72" spans="1:5" ht="36.75" customHeight="1" x14ac:dyDescent="0.25">
      <c r="A72" s="6" t="s">
        <v>30</v>
      </c>
      <c r="B72" s="69"/>
      <c r="C72" s="17"/>
      <c r="D72" s="48" t="str">
        <f>IF(B72="","",IF(B72="No","Please provide recorded drainage easement","OK"))</f>
        <v/>
      </c>
      <c r="E72" s="14"/>
    </row>
    <row r="73" spans="1:5" ht="38.25" customHeight="1" x14ac:dyDescent="0.25">
      <c r="A73" s="6" t="s">
        <v>31</v>
      </c>
      <c r="B73" s="69"/>
      <c r="C73" s="17"/>
      <c r="D73" s="48" t="str">
        <f>IF(B73="","",IF(B73="No","Required to capture all runoff from the ultimate build-out","OK"))</f>
        <v/>
      </c>
      <c r="E73" s="14"/>
    </row>
    <row r="74" spans="1:5" ht="38.25" customHeight="1" x14ac:dyDescent="0.3">
      <c r="A74" s="3" t="s">
        <v>32</v>
      </c>
      <c r="B74" s="69"/>
      <c r="C74" s="17"/>
      <c r="D74" s="48" t="str">
        <f>IF(B74="","",IF(B74="No","A depth indicator must be included","OK"))</f>
        <v/>
      </c>
      <c r="E74" s="4"/>
    </row>
    <row r="75" spans="1:5" ht="36.75" customHeight="1" x14ac:dyDescent="0.3">
      <c r="A75" s="3" t="s">
        <v>33</v>
      </c>
      <c r="B75" s="69"/>
      <c r="C75" s="17"/>
      <c r="D75" s="48" t="str">
        <f>IF(B75="","",IF(B75="No","A basin drain must be included for maintenance","OK"))</f>
        <v/>
      </c>
      <c r="E75" s="4"/>
    </row>
    <row r="77" spans="1:5" ht="18" x14ac:dyDescent="0.25">
      <c r="A77" s="36" t="s">
        <v>47</v>
      </c>
      <c r="B77" s="70"/>
      <c r="C77" s="33"/>
      <c r="D77" s="32"/>
      <c r="E77" s="34"/>
    </row>
    <row r="78" spans="1:5" ht="17.25" customHeight="1" x14ac:dyDescent="0.25">
      <c r="A78" s="121" t="s">
        <v>48</v>
      </c>
      <c r="B78" s="121"/>
      <c r="C78" s="121"/>
      <c r="D78" s="121"/>
      <c r="E78" s="34"/>
    </row>
    <row r="79" spans="1:5" ht="17.25" customHeight="1" x14ac:dyDescent="0.25">
      <c r="A79" s="122"/>
      <c r="B79" s="122"/>
      <c r="C79" s="122"/>
      <c r="D79" s="122"/>
      <c r="E79" s="35"/>
    </row>
    <row r="80" spans="1:5" ht="57" customHeight="1" x14ac:dyDescent="0.25">
      <c r="A80" s="122"/>
      <c r="B80" s="122"/>
      <c r="C80" s="122"/>
      <c r="D80" s="122"/>
      <c r="E80" s="34"/>
    </row>
    <row r="81" spans="1:5" ht="17.25" x14ac:dyDescent="0.3">
      <c r="A81" s="124" t="s">
        <v>49</v>
      </c>
      <c r="B81" s="124"/>
      <c r="C81" s="42" t="s">
        <v>50</v>
      </c>
      <c r="D81" s="125" t="s">
        <v>51</v>
      </c>
      <c r="E81" s="125"/>
    </row>
    <row r="82" spans="1:5" ht="184.5" customHeight="1" x14ac:dyDescent="0.25">
      <c r="A82" s="113" t="s">
        <v>52</v>
      </c>
      <c r="B82" s="113"/>
      <c r="C82" s="39"/>
      <c r="D82" s="126"/>
      <c r="E82" s="127"/>
    </row>
    <row r="83" spans="1:5" ht="115.5" customHeight="1" x14ac:dyDescent="0.25">
      <c r="A83" s="113" t="s">
        <v>53</v>
      </c>
      <c r="B83" s="113"/>
      <c r="C83" s="40"/>
      <c r="D83" s="114"/>
      <c r="E83" s="115"/>
    </row>
    <row r="84" spans="1:5" ht="71.25" customHeight="1" x14ac:dyDescent="0.25">
      <c r="A84" s="113" t="s">
        <v>54</v>
      </c>
      <c r="B84" s="113"/>
      <c r="C84" s="39"/>
      <c r="D84" s="114"/>
      <c r="E84" s="115"/>
    </row>
    <row r="85" spans="1:5" ht="39" customHeight="1" x14ac:dyDescent="0.25">
      <c r="A85" s="113" t="s">
        <v>55</v>
      </c>
      <c r="B85" s="113"/>
      <c r="C85" s="41"/>
      <c r="D85" s="114"/>
      <c r="E85" s="115"/>
    </row>
    <row r="86" spans="1:5" ht="24" customHeight="1" x14ac:dyDescent="0.25">
      <c r="A86" s="113" t="s">
        <v>56</v>
      </c>
      <c r="B86" s="113"/>
      <c r="C86" s="41"/>
      <c r="D86" s="114"/>
      <c r="E86" s="115"/>
    </row>
    <row r="87" spans="1:5" s="31" customFormat="1" ht="36" customHeight="1" x14ac:dyDescent="0.25">
      <c r="A87" s="123" t="s">
        <v>57</v>
      </c>
      <c r="B87" s="123"/>
      <c r="C87" s="41"/>
      <c r="D87" s="37"/>
      <c r="E87" s="38"/>
    </row>
    <row r="88" spans="1:5" ht="36" customHeight="1" x14ac:dyDescent="0.25">
      <c r="A88" s="113" t="s">
        <v>58</v>
      </c>
      <c r="B88" s="113"/>
      <c r="C88" s="41"/>
      <c r="D88" s="114"/>
      <c r="E88" s="115"/>
    </row>
  </sheetData>
  <mergeCells count="24">
    <mergeCell ref="D88:E88"/>
    <mergeCell ref="A83:B83"/>
    <mergeCell ref="D86:E86"/>
    <mergeCell ref="D85:E85"/>
    <mergeCell ref="A87:B87"/>
    <mergeCell ref="A86:B86"/>
    <mergeCell ref="A88:B88"/>
    <mergeCell ref="A81:B81"/>
    <mergeCell ref="A82:B82"/>
    <mergeCell ref="A84:B84"/>
    <mergeCell ref="A3:D3"/>
    <mergeCell ref="A2:D2"/>
    <mergeCell ref="A4:D4"/>
    <mergeCell ref="A85:B85"/>
    <mergeCell ref="D84:E84"/>
    <mergeCell ref="B11:D11"/>
    <mergeCell ref="B7:D7"/>
    <mergeCell ref="B8:D8"/>
    <mergeCell ref="B9:D9"/>
    <mergeCell ref="B10:D10"/>
    <mergeCell ref="A78:D80"/>
    <mergeCell ref="D81:E81"/>
    <mergeCell ref="D82:E82"/>
    <mergeCell ref="D83:E83"/>
  </mergeCells>
  <dataValidations count="3">
    <dataValidation type="list" allowBlank="1" showInputMessage="1" showErrorMessage="1" sqref="B20 B42 B34 B71:B75">
      <formula1>#REF!</formula1>
    </dataValidation>
    <dataValidation type="list" allowBlank="1" showInputMessage="1" showErrorMessage="1" sqref="B43">
      <formula1>#REF!</formula1>
    </dataValidation>
    <dataValidation type="list" allowBlank="1" showInputMessage="1" showErrorMessage="1" sqref="B44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2" sqref="A2:B8"/>
    </sheetView>
  </sheetViews>
  <sheetFormatPr defaultRowHeight="15" x14ac:dyDescent="0.25"/>
  <cols>
    <col min="1" max="1" width="42.85546875" customWidth="1"/>
  </cols>
  <sheetData>
    <row r="2" spans="1:2" x14ac:dyDescent="0.25">
      <c r="A2" s="128" t="s">
        <v>92</v>
      </c>
      <c r="B2" s="128"/>
    </row>
    <row r="3" spans="1:2" ht="18" x14ac:dyDescent="0.35">
      <c r="A3" s="105" t="s">
        <v>93</v>
      </c>
      <c r="B3" s="105" t="s">
        <v>94</v>
      </c>
    </row>
    <row r="4" spans="1:2" x14ac:dyDescent="0.25">
      <c r="A4" s="100" t="s">
        <v>95</v>
      </c>
      <c r="B4" s="106">
        <v>0.6</v>
      </c>
    </row>
    <row r="5" spans="1:2" x14ac:dyDescent="0.25">
      <c r="A5" s="100" t="s">
        <v>96</v>
      </c>
      <c r="B5" s="106">
        <v>0.59</v>
      </c>
    </row>
    <row r="6" spans="1:2" x14ac:dyDescent="0.25">
      <c r="A6" s="100" t="s">
        <v>97</v>
      </c>
      <c r="B6" s="106">
        <v>0.65</v>
      </c>
    </row>
    <row r="7" spans="1:2" x14ac:dyDescent="0.25">
      <c r="A7" s="100" t="s">
        <v>98</v>
      </c>
      <c r="B7" s="106">
        <v>0.52</v>
      </c>
    </row>
    <row r="8" spans="1:2" x14ac:dyDescent="0.25">
      <c r="A8" s="100" t="s">
        <v>99</v>
      </c>
      <c r="B8" s="106">
        <v>1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Entire Form</vt:lpstr>
      <vt:lpstr>Reference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Ben Woody</cp:lastModifiedBy>
  <dcterms:created xsi:type="dcterms:W3CDTF">2011-12-06T19:18:06Z</dcterms:created>
  <dcterms:modified xsi:type="dcterms:W3CDTF">2013-08-29T18:07:12Z</dcterms:modified>
</cp:coreProperties>
</file>